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ohn\NDC Dropbox\mapdata\Vacaville USD\kit\"/>
    </mc:Choice>
  </mc:AlternateContent>
  <xr:revisionPtr revIDLastSave="0" documentId="13_ncr:1_{F8B75091-2A09-43FC-B465-CBC5415F0563}" xr6:coauthVersionLast="38" xr6:coauthVersionMax="38" xr10:uidLastSave="{00000000-0000-0000-0000-000000000000}"/>
  <bookViews>
    <workbookView xWindow="0" yWindow="0" windowWidth="23040" windowHeight="8778" activeTab="1" xr2:uid="{00000000-000D-0000-FFFF-FFFF00000000}"/>
  </bookViews>
  <sheets>
    <sheet name="Instructions" sheetId="4" r:id="rId1"/>
    <sheet name="Assignments" sheetId="1" r:id="rId2"/>
    <sheet name="6-district balance" sheetId="2" r:id="rId3"/>
  </sheets>
  <definedNames>
    <definedName name="Pop_Units">Assignments!$B$5:$H$5</definedName>
    <definedName name="_xlnm.Print_Area" localSheetId="1">Assignments!$B$4:$T$81</definedName>
    <definedName name="_xlnm.Print_Titles" localSheetId="1">Assignments!$5:$5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6" i="2" l="1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8" i="2"/>
  <c r="P7" i="2"/>
  <c r="Q2" i="1" l="1"/>
  <c r="P22" i="2"/>
  <c r="P24" i="2"/>
  <c r="P15" i="2"/>
  <c r="P17" i="2"/>
  <c r="P18" i="2"/>
  <c r="P16" i="2"/>
  <c r="P25" i="2"/>
  <c r="P20" i="2"/>
  <c r="P21" i="2"/>
  <c r="P26" i="2"/>
  <c r="P11" i="2"/>
  <c r="P13" i="2"/>
  <c r="P12" i="2"/>
  <c r="P10" i="2"/>
  <c r="G26" i="2" l="1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G8" i="2"/>
  <c r="F8" i="2"/>
  <c r="K2" i="1" s="1"/>
  <c r="E8" i="2"/>
  <c r="H2" i="1" s="1"/>
  <c r="M7" i="2"/>
  <c r="N7" i="2"/>
  <c r="O7" i="2"/>
  <c r="O17" i="2" l="1"/>
  <c r="N22" i="2"/>
  <c r="M16" i="2"/>
  <c r="O18" i="2"/>
  <c r="M18" i="2"/>
  <c r="M15" i="2"/>
  <c r="M22" i="2"/>
  <c r="M26" i="2"/>
  <c r="O15" i="2"/>
  <c r="O20" i="2"/>
  <c r="O26" i="2"/>
  <c r="N18" i="2"/>
  <c r="N15" i="2"/>
  <c r="N26" i="2"/>
  <c r="O25" i="2"/>
  <c r="M20" i="2"/>
  <c r="N17" i="2"/>
  <c r="O16" i="2"/>
  <c r="M17" i="2"/>
  <c r="O22" i="2"/>
  <c r="M21" i="2"/>
  <c r="M25" i="2"/>
  <c r="N21" i="2"/>
  <c r="O21" i="2"/>
  <c r="O12" i="2"/>
  <c r="N20" i="2"/>
  <c r="N24" i="2"/>
  <c r="N16" i="2"/>
  <c r="N2" i="1"/>
  <c r="N25" i="2"/>
  <c r="M24" i="2"/>
  <c r="O24" i="2"/>
  <c r="N13" i="2"/>
  <c r="M10" i="2"/>
  <c r="O11" i="2"/>
  <c r="O10" i="2"/>
  <c r="O13" i="2"/>
  <c r="N10" i="2"/>
  <c r="N12" i="2"/>
  <c r="M12" i="2"/>
  <c r="M13" i="2"/>
  <c r="M11" i="2"/>
  <c r="N11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8" i="2"/>
  <c r="C8" i="2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J8" i="2" s="1"/>
  <c r="L1" i="2" s="1"/>
  <c r="I11" i="2" l="1"/>
  <c r="I13" i="2"/>
  <c r="I15" i="2"/>
  <c r="I17" i="2"/>
  <c r="I19" i="2"/>
  <c r="I21" i="2"/>
  <c r="I23" i="2"/>
  <c r="I25" i="2"/>
  <c r="I14" i="2"/>
  <c r="I16" i="2"/>
  <c r="I18" i="2"/>
  <c r="I20" i="2"/>
  <c r="I22" i="2"/>
  <c r="I24" i="2"/>
  <c r="I26" i="2"/>
  <c r="H9" i="2"/>
  <c r="I8" i="2"/>
  <c r="I10" i="2"/>
  <c r="I12" i="2"/>
  <c r="L7" i="2"/>
  <c r="K7" i="2"/>
  <c r="E9" i="2" l="1"/>
  <c r="M9" i="2" s="1"/>
  <c r="F9" i="2"/>
  <c r="N9" i="2" s="1"/>
  <c r="G9" i="2"/>
  <c r="O9" i="2" s="1"/>
  <c r="R2" i="1"/>
  <c r="P9" i="2"/>
  <c r="R17" i="2"/>
  <c r="L2" i="1" l="1"/>
  <c r="I2" i="1"/>
  <c r="O2" i="1"/>
  <c r="K17" i="2"/>
  <c r="L12" i="2"/>
  <c r="K12" i="2"/>
  <c r="L17" i="2"/>
  <c r="R22" i="2"/>
  <c r="R26" i="2"/>
  <c r="R25" i="2"/>
  <c r="R24" i="2"/>
  <c r="R18" i="2"/>
  <c r="R16" i="2"/>
  <c r="R15" i="2"/>
  <c r="R10" i="2" l="1"/>
  <c r="R12" i="2"/>
  <c r="L10" i="2"/>
  <c r="K10" i="2"/>
  <c r="R20" i="2"/>
  <c r="R21" i="2"/>
  <c r="L16" i="2"/>
  <c r="K20" i="2"/>
  <c r="L11" i="2"/>
  <c r="L20" i="2"/>
  <c r="K15" i="2"/>
  <c r="K13" i="2"/>
  <c r="K18" i="2"/>
  <c r="K11" i="2"/>
  <c r="K16" i="2"/>
  <c r="K25" i="2"/>
  <c r="K24" i="2"/>
  <c r="L18" i="2"/>
  <c r="K21" i="2"/>
  <c r="L22" i="2"/>
  <c r="B2" i="1"/>
  <c r="L13" i="2"/>
  <c r="K22" i="2"/>
  <c r="E2" i="1"/>
  <c r="L26" i="2"/>
  <c r="L21" i="2"/>
  <c r="R11" i="2"/>
  <c r="R13" i="2"/>
  <c r="L25" i="2"/>
  <c r="L24" i="2"/>
  <c r="K26" i="2"/>
  <c r="L15" i="2"/>
  <c r="Q10" i="2" l="1"/>
  <c r="Q12" i="2"/>
  <c r="Q17" i="2"/>
  <c r="Q18" i="2"/>
  <c r="Q22" i="2"/>
  <c r="Q13" i="2"/>
  <c r="Q16" i="2"/>
  <c r="C9" i="2"/>
  <c r="D9" i="2"/>
  <c r="Q21" i="2"/>
  <c r="Q24" i="2"/>
  <c r="Q15" i="2"/>
  <c r="Q26" i="2"/>
  <c r="Q20" i="2"/>
  <c r="Q11" i="2"/>
  <c r="Q25" i="2"/>
  <c r="J9" i="2" l="1"/>
  <c r="R9" i="2" s="1"/>
  <c r="F2" i="1"/>
  <c r="L9" i="2"/>
  <c r="K9" i="2"/>
  <c r="C2" i="1"/>
</calcChain>
</file>

<file path=xl/sharedStrings.xml><?xml version="1.0" encoding="utf-8"?>
<sst xmlns="http://schemas.openxmlformats.org/spreadsheetml/2006/main" count="84" uniqueCount="59">
  <si>
    <t>NH Wht</t>
  </si>
  <si>
    <t>Sums by District Assigned</t>
  </si>
  <si>
    <t>enter your name here</t>
  </si>
  <si>
    <t>Unassigned</t>
  </si>
  <si>
    <t>Total</t>
  </si>
  <si>
    <t>You can use the spreadsheet data in the "Assignments" worksheet in either of two ways:</t>
  </si>
  <si>
    <t>1) Use it as a reference to identify data for population units add the figures up by hand.</t>
  </si>
  <si>
    <t xml:space="preserve"> - OR -</t>
  </si>
  <si>
    <t xml:space="preserve">will automatically update as you make each assignment. </t>
  </si>
  <si>
    <t>Note:</t>
  </si>
  <si>
    <t>To minimize any chance of error or inadvertantly changed data, the spreadsheets are locked.</t>
  </si>
  <si>
    <t xml:space="preserve">You may only enter data in the cells colored in with </t>
  </si>
  <si>
    <t>yellow</t>
  </si>
  <si>
    <t>fill.</t>
  </si>
  <si>
    <t>Submission:</t>
  </si>
  <si>
    <t>Tot. Pop.</t>
  </si>
  <si>
    <t>Total Population</t>
  </si>
  <si>
    <t>Total CVAP</t>
  </si>
  <si>
    <t>NH Asn</t>
  </si>
  <si>
    <t>Asian-American</t>
  </si>
  <si>
    <t>Hisp</t>
  </si>
  <si>
    <t>Citizen Voting Age Population</t>
  </si>
  <si>
    <t xml:space="preserve"> tot</t>
  </si>
  <si>
    <t xml:space="preserve"> Hisp</t>
  </si>
  <si>
    <t xml:space="preserve"> NH Wht</t>
  </si>
  <si>
    <t xml:space="preserve"> NH Asn</t>
  </si>
  <si>
    <t xml:space="preserve"> latino</t>
  </si>
  <si>
    <t xml:space="preserve"> asn</t>
  </si>
  <si>
    <t>Category</t>
  </si>
  <si>
    <t>Group</t>
  </si>
  <si>
    <t>Counts</t>
  </si>
  <si>
    <t>Deviation from Ideal</t>
  </si>
  <si>
    <t>Percentages</t>
  </si>
  <si>
    <t>Ideal population:</t>
  </si>
  <si>
    <t>Total Reg.</t>
  </si>
  <si>
    <t>Total Voters</t>
  </si>
  <si>
    <t>Latino</t>
  </si>
  <si>
    <t>Filipino</t>
  </si>
  <si>
    <t>D2:</t>
  </si>
  <si>
    <t>D1:</t>
  </si>
  <si>
    <t>D3:</t>
  </si>
  <si>
    <t>D4:</t>
  </si>
  <si>
    <t>Submitter's Comments about the plan:</t>
  </si>
  <si>
    <t>Quick Reference: Total Population &amp; Deviation from Ideal by district</t>
  </si>
  <si>
    <t>Pop</t>
  </si>
  <si>
    <t>Unit</t>
  </si>
  <si>
    <t>I think this map makes sense because . . . .</t>
  </si>
  <si>
    <t>NH Blk</t>
  </si>
  <si>
    <t>D5:</t>
  </si>
  <si>
    <t>Nov. 2016 Registration</t>
  </si>
  <si>
    <t>Nov. 2016 Voters</t>
  </si>
  <si>
    <t>Instructions</t>
  </si>
  <si>
    <t>D6:</t>
  </si>
  <si>
    <t>filipino</t>
  </si>
  <si>
    <t>When complete, please email this file to maps@cityofvallejo.net.</t>
  </si>
  <si>
    <t>2) On the "Assignments" worksheet tab, enter the letter for the district (1, 2, 3, 4, 5, or 6) where you wish to assign</t>
  </si>
  <si>
    <t>a given population unit. Then check the results of your assignments on the "6-district balance" worksheet tab, which</t>
  </si>
  <si>
    <t>Vallejo 2018/2019 Public Participation Kit</t>
  </si>
  <si>
    <t>District (1-6)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</si>
</sst>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Fill="1" applyBorder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NumberFormat="1" applyFont="1" applyBorder="1" applyAlignment="1">
      <alignment horizontal="center" vertical="center"/>
    </xf>
    <xf numFmtId="9" fontId="6" fillId="0" borderId="3" xfId="2" applyNumberFormat="1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1" quotePrefix="1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19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/>
    <xf numFmtId="0" fontId="6" fillId="0" borderId="0" xfId="0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3" fontId="11" fillId="0" borderId="0" xfId="0" applyNumberFormat="1" applyFont="1"/>
    <xf numFmtId="3" fontId="13" fillId="0" borderId="0" xfId="0" applyNumberFormat="1" applyFont="1"/>
    <xf numFmtId="3" fontId="13" fillId="0" borderId="19" xfId="0" applyNumberFormat="1" applyFont="1" applyBorder="1"/>
    <xf numFmtId="3" fontId="13" fillId="0" borderId="16" xfId="0" applyNumberFormat="1" applyFont="1" applyBorder="1"/>
    <xf numFmtId="3" fontId="13" fillId="0" borderId="12" xfId="0" applyNumberFormat="1" applyFont="1" applyBorder="1"/>
    <xf numFmtId="0" fontId="5" fillId="0" borderId="22" xfId="0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24" xfId="0" applyNumberFormat="1" applyFont="1" applyBorder="1" applyAlignment="1">
      <alignment horizontal="center"/>
    </xf>
    <xf numFmtId="3" fontId="5" fillId="2" borderId="21" xfId="0" applyNumberFormat="1" applyFont="1" applyFill="1" applyBorder="1" applyAlignment="1" applyProtection="1">
      <alignment horizontal="center"/>
      <protection locked="0"/>
    </xf>
    <xf numFmtId="3" fontId="5" fillId="0" borderId="27" xfId="1" quotePrefix="1" applyNumberFormat="1" applyFont="1" applyBorder="1" applyAlignment="1">
      <alignment horizontal="center"/>
    </xf>
    <xf numFmtId="3" fontId="5" fillId="0" borderId="24" xfId="1" quotePrefix="1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 wrapText="1"/>
    </xf>
    <xf numFmtId="3" fontId="5" fillId="0" borderId="25" xfId="1" quotePrefix="1" applyNumberFormat="1" applyFont="1" applyBorder="1" applyAlignment="1">
      <alignment horizontal="center" wrapText="1"/>
    </xf>
    <xf numFmtId="3" fontId="5" fillId="0" borderId="28" xfId="1" applyNumberFormat="1" applyFont="1" applyBorder="1" applyAlignment="1">
      <alignment horizontal="center" wrapText="1"/>
    </xf>
    <xf numFmtId="3" fontId="5" fillId="0" borderId="25" xfId="1" applyNumberFormat="1" applyFont="1" applyBorder="1" applyAlignment="1">
      <alignment horizontal="center" wrapText="1"/>
    </xf>
    <xf numFmtId="3" fontId="5" fillId="0" borderId="26" xfId="1" quotePrefix="1" applyNumberFormat="1" applyFont="1" applyBorder="1" applyAlignment="1">
      <alignment horizontal="center" wrapText="1"/>
    </xf>
    <xf numFmtId="3" fontId="5" fillId="0" borderId="28" xfId="1" quotePrefix="1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3" fontId="5" fillId="0" borderId="29" xfId="1" quotePrefix="1" applyNumberFormat="1" applyFont="1" applyBorder="1" applyAlignment="1">
      <alignment horizontal="center" wrapText="1"/>
    </xf>
    <xf numFmtId="3" fontId="5" fillId="0" borderId="30" xfId="1" quotePrefix="1" applyNumberFormat="1" applyFont="1" applyBorder="1" applyAlignment="1">
      <alignment horizontal="center" wrapText="1"/>
    </xf>
    <xf numFmtId="3" fontId="5" fillId="0" borderId="30" xfId="0" applyNumberFormat="1" applyFont="1" applyBorder="1" applyAlignment="1">
      <alignment horizontal="center" wrapText="1"/>
    </xf>
    <xf numFmtId="3" fontId="5" fillId="0" borderId="31" xfId="0" applyNumberFormat="1" applyFont="1" applyBorder="1" applyAlignment="1">
      <alignment horizontal="center" wrapText="1"/>
    </xf>
    <xf numFmtId="0" fontId="5" fillId="0" borderId="27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1" fontId="5" fillId="0" borderId="25" xfId="0" applyNumberFormat="1" applyFont="1" applyBorder="1" applyAlignment="1">
      <alignment horizontal="center"/>
    </xf>
    <xf numFmtId="1" fontId="5" fillId="0" borderId="26" xfId="0" applyNumberFormat="1" applyFont="1" applyBorder="1" applyAlignment="1">
      <alignment horizontal="center"/>
    </xf>
    <xf numFmtId="3" fontId="5" fillId="0" borderId="29" xfId="0" applyNumberFormat="1" applyFont="1" applyBorder="1" applyAlignment="1">
      <alignment horizontal="center" wrapText="1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9" fontId="6" fillId="0" borderId="33" xfId="2" applyFont="1" applyBorder="1" applyAlignment="1">
      <alignment horizontal="center" vertical="center"/>
    </xf>
    <xf numFmtId="10" fontId="6" fillId="0" borderId="0" xfId="2" applyNumberFormat="1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9" fontId="6" fillId="0" borderId="37" xfId="2" applyFont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0" xfId="0" applyFont="1" applyFill="1" applyBorder="1" applyAlignment="1" applyProtection="1">
      <alignment horizontal="center"/>
      <protection locked="0"/>
    </xf>
    <xf numFmtId="0" fontId="9" fillId="0" borderId="17" xfId="0" applyFont="1" applyFill="1" applyBorder="1" applyAlignment="1" applyProtection="1">
      <alignment horizontal="center"/>
      <protection locked="0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9" fillId="0" borderId="29" xfId="0" applyFont="1" applyFill="1" applyBorder="1" applyAlignment="1" applyProtection="1">
      <alignment horizontal="center"/>
      <protection locked="0"/>
    </xf>
    <xf numFmtId="0" fontId="9" fillId="0" borderId="30" xfId="0" applyFont="1" applyFill="1" applyBorder="1" applyAlignment="1" applyProtection="1">
      <alignment horizontal="center"/>
      <protection locked="0"/>
    </xf>
    <xf numFmtId="0" fontId="9" fillId="0" borderId="31" xfId="0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>
      <alignment horizontal="center" wrapText="1"/>
    </xf>
    <xf numFmtId="3" fontId="5" fillId="0" borderId="37" xfId="0" applyNumberFormat="1" applyFont="1" applyBorder="1" applyAlignment="1">
      <alignment horizontal="center" wrapText="1"/>
    </xf>
    <xf numFmtId="3" fontId="5" fillId="0" borderId="40" xfId="0" applyNumberFormat="1" applyFont="1" applyBorder="1" applyAlignment="1">
      <alignment horizontal="center" wrapText="1"/>
    </xf>
    <xf numFmtId="0" fontId="8" fillId="4" borderId="29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 vertical="top" wrapText="1"/>
    </xf>
    <xf numFmtId="3" fontId="5" fillId="0" borderId="25" xfId="1" quotePrefix="1" applyNumberFormat="1" applyFont="1" applyBorder="1" applyAlignment="1">
      <alignment horizontal="center"/>
    </xf>
    <xf numFmtId="3" fontId="5" fillId="0" borderId="28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" fontId="5" fillId="0" borderId="42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workbookViewId="0">
      <selection activeCell="A9" sqref="A9"/>
    </sheetView>
  </sheetViews>
  <sheetFormatPr defaultColWidth="9.1640625" defaultRowHeight="15.6" x14ac:dyDescent="0.6"/>
  <cols>
    <col min="1" max="5" width="9.1640625" style="2"/>
    <col min="6" max="6" width="11.71875" style="2" customWidth="1"/>
    <col min="7" max="16384" width="9.1640625" style="2"/>
  </cols>
  <sheetData>
    <row r="1" spans="1:8" x14ac:dyDescent="0.6">
      <c r="A1" s="1" t="s">
        <v>51</v>
      </c>
    </row>
    <row r="3" spans="1:8" x14ac:dyDescent="0.6">
      <c r="A3" s="2" t="s">
        <v>5</v>
      </c>
    </row>
    <row r="5" spans="1:8" x14ac:dyDescent="0.6">
      <c r="A5" s="2" t="s">
        <v>6</v>
      </c>
    </row>
    <row r="6" spans="1:8" x14ac:dyDescent="0.6">
      <c r="A6" s="2" t="s">
        <v>7</v>
      </c>
    </row>
    <row r="7" spans="1:8" x14ac:dyDescent="0.6">
      <c r="A7" s="2" t="s">
        <v>55</v>
      </c>
    </row>
    <row r="8" spans="1:8" x14ac:dyDescent="0.6">
      <c r="B8" s="2" t="s">
        <v>56</v>
      </c>
    </row>
    <row r="9" spans="1:8" x14ac:dyDescent="0.6">
      <c r="B9" s="2" t="s">
        <v>8</v>
      </c>
    </row>
    <row r="11" spans="1:8" x14ac:dyDescent="0.6">
      <c r="A11" s="1" t="s">
        <v>9</v>
      </c>
      <c r="B11" s="2" t="s">
        <v>10</v>
      </c>
    </row>
    <row r="12" spans="1:8" x14ac:dyDescent="0.6">
      <c r="B12" s="2" t="s">
        <v>11</v>
      </c>
      <c r="G12" s="3" t="s">
        <v>12</v>
      </c>
      <c r="H12" s="2" t="s">
        <v>13</v>
      </c>
    </row>
    <row r="14" spans="1:8" x14ac:dyDescent="0.6">
      <c r="A14" s="1" t="s">
        <v>14</v>
      </c>
    </row>
    <row r="15" spans="1:8" x14ac:dyDescent="0.6">
      <c r="B15" s="2" t="s">
        <v>54</v>
      </c>
    </row>
  </sheetData>
  <sheetProtection sheet="1" objects="1" scenarios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83"/>
  <sheetViews>
    <sheetView tabSelected="1"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3203125" defaultRowHeight="11.7" x14ac:dyDescent="0.45"/>
  <cols>
    <col min="1" max="1" width="6.1640625" style="36" bestFit="1" customWidth="1"/>
    <col min="2" max="2" width="4.83203125" style="36" bestFit="1" customWidth="1"/>
    <col min="3" max="5" width="6.27734375" style="36" customWidth="1"/>
    <col min="6" max="6" width="5.38671875" style="36" bestFit="1" customWidth="1"/>
    <col min="7" max="7" width="6.27734375" style="40" customWidth="1"/>
    <col min="8" max="10" width="6.27734375" style="36" customWidth="1"/>
    <col min="11" max="11" width="5.1640625" style="36" customWidth="1"/>
    <col min="12" max="15" width="6.27734375" style="36" customWidth="1"/>
    <col min="16" max="16" width="5.44140625" style="36" customWidth="1"/>
    <col min="17" max="17" width="6.27734375" style="40" customWidth="1"/>
    <col min="18" max="25" width="6.27734375" style="36" customWidth="1"/>
    <col min="26" max="26" width="6.83203125" style="5"/>
    <col min="27" max="27" width="3.44140625" style="5" bestFit="1" customWidth="1"/>
    <col min="28" max="29" width="6.5546875" style="5" customWidth="1"/>
    <col min="30" max="30" width="3.5546875" style="5" customWidth="1"/>
    <col min="31" max="32" width="6.5546875" style="5" customWidth="1"/>
    <col min="33" max="33" width="3.5546875" style="5" customWidth="1"/>
    <col min="34" max="35" width="6.5546875" style="5" customWidth="1"/>
    <col min="36" max="36" width="3.5546875" style="5" customWidth="1"/>
    <col min="37" max="38" width="6.5546875" style="5" customWidth="1"/>
    <col min="39" max="16384" width="6.83203125" style="5"/>
  </cols>
  <sheetData>
    <row r="1" spans="1:25" ht="12.7" customHeight="1" x14ac:dyDescent="0.45">
      <c r="A1" s="111" t="s">
        <v>43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3"/>
      <c r="W1" s="5"/>
      <c r="X1" s="5"/>
      <c r="Y1" s="5"/>
    </row>
    <row r="2" spans="1:25" ht="12" thickBot="1" x14ac:dyDescent="0.5">
      <c r="A2" s="108" t="s">
        <v>39</v>
      </c>
      <c r="B2" s="109">
        <f>'6-district balance'!$C$8</f>
        <v>0</v>
      </c>
      <c r="C2" s="109">
        <f>'6-district balance'!$C$9</f>
        <v>-19323.666666666668</v>
      </c>
      <c r="D2" s="108" t="s">
        <v>38</v>
      </c>
      <c r="E2" s="109">
        <f>'6-district balance'!$D$8</f>
        <v>0</v>
      </c>
      <c r="F2" s="109">
        <f>'6-district balance'!$D$9</f>
        <v>-19323.666666666668</v>
      </c>
      <c r="G2" s="108" t="s">
        <v>40</v>
      </c>
      <c r="H2" s="109">
        <f>'6-district balance'!$E$8</f>
        <v>0</v>
      </c>
      <c r="I2" s="109">
        <f>'6-district balance'!$E$9</f>
        <v>-19323.666666666668</v>
      </c>
      <c r="J2" s="108" t="s">
        <v>41</v>
      </c>
      <c r="K2" s="109">
        <f>'6-district balance'!$F$8</f>
        <v>0</v>
      </c>
      <c r="L2" s="110">
        <f>'6-district balance'!$F$9</f>
        <v>-19323.666666666668</v>
      </c>
      <c r="M2" s="108" t="s">
        <v>48</v>
      </c>
      <c r="N2" s="109">
        <f>'6-district balance'!$G$8</f>
        <v>0</v>
      </c>
      <c r="O2" s="110">
        <f>'6-district balance'!$G$9</f>
        <v>-19323.666666666668</v>
      </c>
      <c r="P2" s="108" t="s">
        <v>52</v>
      </c>
      <c r="Q2" s="109">
        <f>'6-district balance'!$H$8</f>
        <v>0</v>
      </c>
      <c r="R2" s="110">
        <f>'6-district balance'!$H$9</f>
        <v>-19323.666666666668</v>
      </c>
      <c r="U2" s="39"/>
      <c r="W2" s="5"/>
      <c r="X2" s="5"/>
      <c r="Y2" s="5"/>
    </row>
    <row r="3" spans="1:25" x14ac:dyDescent="0.45">
      <c r="G3" s="69"/>
      <c r="Q3" s="69"/>
    </row>
    <row r="4" spans="1:25" ht="13.5" customHeight="1" x14ac:dyDescent="0.45">
      <c r="A4" s="56"/>
      <c r="B4" s="114" t="s">
        <v>44</v>
      </c>
      <c r="C4" s="90" t="s">
        <v>16</v>
      </c>
      <c r="D4" s="91"/>
      <c r="E4" s="91"/>
      <c r="F4" s="91"/>
      <c r="G4" s="91"/>
      <c r="H4" s="92" t="s">
        <v>21</v>
      </c>
      <c r="I4" s="91"/>
      <c r="J4" s="91"/>
      <c r="K4" s="91"/>
      <c r="L4" s="91"/>
      <c r="M4" s="91" t="s">
        <v>49</v>
      </c>
      <c r="N4" s="91"/>
      <c r="O4" s="91"/>
      <c r="P4" s="91"/>
      <c r="Q4" s="92" t="s">
        <v>50</v>
      </c>
      <c r="R4" s="91"/>
      <c r="S4" s="91"/>
      <c r="T4" s="93"/>
      <c r="U4" s="5"/>
      <c r="V4" s="5"/>
      <c r="W4" s="5"/>
      <c r="X4" s="5"/>
      <c r="Y4" s="5"/>
    </row>
    <row r="5" spans="1:25" s="4" customFormat="1" ht="23.4" x14ac:dyDescent="0.45">
      <c r="A5" s="63" t="s">
        <v>58</v>
      </c>
      <c r="B5" s="115" t="s">
        <v>45</v>
      </c>
      <c r="C5" s="65" t="s">
        <v>15</v>
      </c>
      <c r="D5" s="66" t="s">
        <v>20</v>
      </c>
      <c r="E5" s="64" t="s">
        <v>0</v>
      </c>
      <c r="F5" s="64" t="s">
        <v>47</v>
      </c>
      <c r="G5" s="67" t="s">
        <v>18</v>
      </c>
      <c r="H5" s="68" t="s">
        <v>22</v>
      </c>
      <c r="I5" s="64" t="s">
        <v>23</v>
      </c>
      <c r="J5" s="64" t="s">
        <v>24</v>
      </c>
      <c r="K5" s="64" t="s">
        <v>47</v>
      </c>
      <c r="L5" s="64" t="s">
        <v>25</v>
      </c>
      <c r="M5" s="70" t="s">
        <v>22</v>
      </c>
      <c r="N5" s="71" t="s">
        <v>26</v>
      </c>
      <c r="O5" s="72" t="s">
        <v>27</v>
      </c>
      <c r="P5" s="73" t="s">
        <v>53</v>
      </c>
      <c r="Q5" s="79" t="s">
        <v>22</v>
      </c>
      <c r="R5" s="72" t="s">
        <v>26</v>
      </c>
      <c r="S5" s="72" t="s">
        <v>27</v>
      </c>
      <c r="T5" s="73" t="s">
        <v>53</v>
      </c>
    </row>
    <row r="6" spans="1:25" x14ac:dyDescent="0.45">
      <c r="A6" s="57"/>
      <c r="B6" s="37">
        <v>1</v>
      </c>
      <c r="C6" s="60">
        <v>1322</v>
      </c>
      <c r="D6" s="37">
        <v>88</v>
      </c>
      <c r="E6" s="37">
        <v>497</v>
      </c>
      <c r="F6" s="37">
        <v>129</v>
      </c>
      <c r="G6" s="61">
        <v>569</v>
      </c>
      <c r="H6" s="60">
        <v>1240.000018</v>
      </c>
      <c r="I6" s="37">
        <v>105</v>
      </c>
      <c r="J6" s="37">
        <v>434.99999700000001</v>
      </c>
      <c r="K6" s="37">
        <v>25.000001000000001</v>
      </c>
      <c r="L6" s="37">
        <v>534.99999400000002</v>
      </c>
      <c r="M6" s="60">
        <v>815.99997699999994</v>
      </c>
      <c r="N6" s="37">
        <v>178.676604</v>
      </c>
      <c r="O6" s="38">
        <v>40.778308000000003</v>
      </c>
      <c r="P6" s="58">
        <v>99.3429</v>
      </c>
      <c r="Q6" s="62">
        <v>658.09248500000001</v>
      </c>
      <c r="R6" s="38">
        <v>134.731818</v>
      </c>
      <c r="S6" s="38">
        <v>31.234449000000001</v>
      </c>
      <c r="T6" s="58">
        <v>75.917062999999999</v>
      </c>
      <c r="U6" s="5"/>
      <c r="V6" s="5"/>
      <c r="W6" s="5"/>
      <c r="X6" s="5"/>
      <c r="Y6" s="5"/>
    </row>
    <row r="7" spans="1:25" x14ac:dyDescent="0.45">
      <c r="A7" s="59"/>
      <c r="B7" s="37">
        <v>2</v>
      </c>
      <c r="C7" s="60">
        <v>2112</v>
      </c>
      <c r="D7" s="37">
        <v>428</v>
      </c>
      <c r="E7" s="37">
        <v>181</v>
      </c>
      <c r="F7" s="37">
        <v>289</v>
      </c>
      <c r="G7" s="61">
        <v>1127</v>
      </c>
      <c r="H7" s="60">
        <v>1264.7362169999999</v>
      </c>
      <c r="I7" s="37">
        <v>351.557974</v>
      </c>
      <c r="J7" s="37">
        <v>116.62161999999999</v>
      </c>
      <c r="K7" s="37">
        <v>141.25</v>
      </c>
      <c r="L7" s="37">
        <v>631.30664100000001</v>
      </c>
      <c r="M7" s="60">
        <v>1035.849164</v>
      </c>
      <c r="N7" s="37">
        <v>374.78007200000002</v>
      </c>
      <c r="O7" s="38">
        <v>24.832673</v>
      </c>
      <c r="P7" s="58">
        <v>126.525818</v>
      </c>
      <c r="Q7" s="62">
        <v>684.634413</v>
      </c>
      <c r="R7" s="38">
        <v>241.47045199999999</v>
      </c>
      <c r="S7" s="38">
        <v>16.605378000000002</v>
      </c>
      <c r="T7" s="58">
        <v>80.704251999999997</v>
      </c>
      <c r="U7" s="5"/>
      <c r="V7" s="5"/>
      <c r="W7" s="5"/>
      <c r="X7" s="5"/>
      <c r="Y7" s="5"/>
    </row>
    <row r="8" spans="1:25" x14ac:dyDescent="0.45">
      <c r="A8" s="59"/>
      <c r="B8" s="37">
        <v>3</v>
      </c>
      <c r="C8" s="60">
        <v>2040</v>
      </c>
      <c r="D8" s="37">
        <v>769</v>
      </c>
      <c r="E8" s="37">
        <v>240</v>
      </c>
      <c r="F8" s="37">
        <v>519</v>
      </c>
      <c r="G8" s="61">
        <v>430</v>
      </c>
      <c r="H8" s="60">
        <v>1455.000014</v>
      </c>
      <c r="I8" s="37">
        <v>325.00000899999998</v>
      </c>
      <c r="J8" s="37">
        <v>414.99999600000001</v>
      </c>
      <c r="K8" s="37">
        <v>309.999999</v>
      </c>
      <c r="L8" s="37">
        <v>280.00000499999999</v>
      </c>
      <c r="M8" s="60">
        <v>990.72637799999995</v>
      </c>
      <c r="N8" s="37">
        <v>354.314956</v>
      </c>
      <c r="O8" s="38">
        <v>21.620823999999999</v>
      </c>
      <c r="P8" s="58">
        <v>105.64099</v>
      </c>
      <c r="Q8" s="62">
        <v>641.78269499999999</v>
      </c>
      <c r="R8" s="38">
        <v>226.66408200000001</v>
      </c>
      <c r="S8" s="38">
        <v>14.50511</v>
      </c>
      <c r="T8" s="58">
        <v>67.599286000000006</v>
      </c>
      <c r="U8" s="5"/>
      <c r="V8" s="5"/>
      <c r="W8" s="5"/>
      <c r="X8" s="5"/>
      <c r="Y8" s="5"/>
    </row>
    <row r="9" spans="1:25" x14ac:dyDescent="0.45">
      <c r="A9" s="59"/>
      <c r="B9" s="37">
        <v>4</v>
      </c>
      <c r="C9" s="60">
        <v>1543</v>
      </c>
      <c r="D9" s="37">
        <v>331</v>
      </c>
      <c r="E9" s="37">
        <v>164</v>
      </c>
      <c r="F9" s="37">
        <v>218</v>
      </c>
      <c r="G9" s="61">
        <v>754</v>
      </c>
      <c r="H9" s="60">
        <v>1078.2637850000001</v>
      </c>
      <c r="I9" s="37">
        <v>368.442024</v>
      </c>
      <c r="J9" s="37">
        <v>163.37837500000001</v>
      </c>
      <c r="K9" s="37">
        <v>133.74999800000001</v>
      </c>
      <c r="L9" s="37">
        <v>412.69337000000002</v>
      </c>
      <c r="M9" s="60">
        <v>761.95632799999998</v>
      </c>
      <c r="N9" s="37">
        <v>277.83424000000002</v>
      </c>
      <c r="O9" s="38">
        <v>19.373601000000001</v>
      </c>
      <c r="P9" s="58">
        <v>101.060196</v>
      </c>
      <c r="Q9" s="62">
        <v>510.37847099999999</v>
      </c>
      <c r="R9" s="38">
        <v>179.850638</v>
      </c>
      <c r="S9" s="38">
        <v>12.930279000000001</v>
      </c>
      <c r="T9" s="58">
        <v>64.348597999999996</v>
      </c>
      <c r="U9" s="5"/>
      <c r="V9" s="5"/>
      <c r="W9" s="5"/>
      <c r="X9" s="5"/>
      <c r="Y9" s="5"/>
    </row>
    <row r="10" spans="1:25" x14ac:dyDescent="0.45">
      <c r="A10" s="57"/>
      <c r="B10" s="37">
        <v>5</v>
      </c>
      <c r="C10" s="60">
        <v>1160</v>
      </c>
      <c r="D10" s="37">
        <v>199</v>
      </c>
      <c r="E10" s="37">
        <v>75</v>
      </c>
      <c r="F10" s="37">
        <v>369</v>
      </c>
      <c r="G10" s="61">
        <v>450</v>
      </c>
      <c r="H10" s="60">
        <v>914.99999800000001</v>
      </c>
      <c r="I10" s="37">
        <v>45.000000999999997</v>
      </c>
      <c r="J10" s="37">
        <v>65.000003000000007</v>
      </c>
      <c r="K10" s="37">
        <v>405.00001099999997</v>
      </c>
      <c r="L10" s="37">
        <v>339.99999200000002</v>
      </c>
      <c r="M10" s="60">
        <v>646.99999300000002</v>
      </c>
      <c r="N10" s="37">
        <v>175.57752099999999</v>
      </c>
      <c r="O10" s="38">
        <v>18.955776</v>
      </c>
      <c r="P10" s="58">
        <v>53.648423999999999</v>
      </c>
      <c r="Q10" s="62">
        <v>437.59231199999999</v>
      </c>
      <c r="R10" s="38">
        <v>119.44049099999999</v>
      </c>
      <c r="S10" s="38">
        <v>13.948589999999999</v>
      </c>
      <c r="T10" s="58">
        <v>36.659756000000002</v>
      </c>
      <c r="U10" s="5"/>
      <c r="V10" s="5"/>
      <c r="W10" s="5"/>
      <c r="X10" s="5"/>
      <c r="Y10" s="5"/>
    </row>
    <row r="11" spans="1:25" x14ac:dyDescent="0.45">
      <c r="A11" s="59"/>
      <c r="B11" s="37">
        <v>6</v>
      </c>
      <c r="C11" s="60">
        <v>4250</v>
      </c>
      <c r="D11" s="37">
        <v>1669</v>
      </c>
      <c r="E11" s="37">
        <v>593</v>
      </c>
      <c r="F11" s="37">
        <v>537</v>
      </c>
      <c r="G11" s="61">
        <v>1298</v>
      </c>
      <c r="H11" s="60">
        <v>2093.0000009999999</v>
      </c>
      <c r="I11" s="37">
        <v>580</v>
      </c>
      <c r="J11" s="37">
        <v>520.00000599999998</v>
      </c>
      <c r="K11" s="37">
        <v>229.999999</v>
      </c>
      <c r="L11" s="37">
        <v>738.99999600000001</v>
      </c>
      <c r="M11" s="60">
        <v>1798.8038859999999</v>
      </c>
      <c r="N11" s="37">
        <v>652.92720799999995</v>
      </c>
      <c r="O11" s="38">
        <v>44.205337</v>
      </c>
      <c r="P11" s="58">
        <v>227.528458</v>
      </c>
      <c r="Q11" s="62">
        <v>1195.5206370000001</v>
      </c>
      <c r="R11" s="38">
        <v>421.50376499999999</v>
      </c>
      <c r="S11" s="38">
        <v>29.535584</v>
      </c>
      <c r="T11" s="58">
        <v>145.018664</v>
      </c>
      <c r="U11" s="5"/>
      <c r="V11" s="5"/>
      <c r="W11" s="5"/>
      <c r="X11" s="5"/>
      <c r="Y11" s="5"/>
    </row>
    <row r="12" spans="1:25" x14ac:dyDescent="0.45">
      <c r="A12" s="59"/>
      <c r="B12" s="37">
        <v>7</v>
      </c>
      <c r="C12" s="60">
        <v>1824</v>
      </c>
      <c r="D12" s="37">
        <v>736</v>
      </c>
      <c r="E12" s="37">
        <v>152</v>
      </c>
      <c r="F12" s="37">
        <v>492</v>
      </c>
      <c r="G12" s="61">
        <v>368</v>
      </c>
      <c r="H12" s="60">
        <v>1314.0000199999999</v>
      </c>
      <c r="I12" s="37">
        <v>265.00000599999998</v>
      </c>
      <c r="J12" s="37">
        <v>260.00000299999999</v>
      </c>
      <c r="K12" s="37">
        <v>379.99999800000001</v>
      </c>
      <c r="L12" s="37">
        <v>185.00000199999999</v>
      </c>
      <c r="M12" s="60">
        <v>901.75090499999999</v>
      </c>
      <c r="N12" s="37">
        <v>322.49452500000001</v>
      </c>
      <c r="O12" s="38">
        <v>19.679093999999999</v>
      </c>
      <c r="P12" s="58">
        <v>96.153549999999996</v>
      </c>
      <c r="Q12" s="62">
        <v>584.14526899999998</v>
      </c>
      <c r="R12" s="38">
        <v>206.307761</v>
      </c>
      <c r="S12" s="38">
        <v>13.20243</v>
      </c>
      <c r="T12" s="58">
        <v>61.528308000000003</v>
      </c>
      <c r="U12" s="5"/>
      <c r="V12" s="5"/>
      <c r="W12" s="5"/>
      <c r="X12" s="5"/>
      <c r="Y12" s="5"/>
    </row>
    <row r="13" spans="1:25" x14ac:dyDescent="0.45">
      <c r="A13" s="59"/>
      <c r="B13" s="37">
        <v>8</v>
      </c>
      <c r="C13" s="60">
        <v>1917</v>
      </c>
      <c r="D13" s="37">
        <v>547</v>
      </c>
      <c r="E13" s="37">
        <v>131</v>
      </c>
      <c r="F13" s="37">
        <v>801</v>
      </c>
      <c r="G13" s="61">
        <v>365</v>
      </c>
      <c r="H13" s="60">
        <v>1399.0000150000001</v>
      </c>
      <c r="I13" s="37">
        <v>259.999999</v>
      </c>
      <c r="J13" s="37">
        <v>109.99999800000001</v>
      </c>
      <c r="K13" s="37">
        <v>630.00000799999998</v>
      </c>
      <c r="L13" s="37">
        <v>395.00000999999997</v>
      </c>
      <c r="M13" s="60">
        <v>1023.999971</v>
      </c>
      <c r="N13" s="37">
        <v>277.88466499999998</v>
      </c>
      <c r="O13" s="38">
        <v>30.001104999999999</v>
      </c>
      <c r="P13" s="58">
        <v>84.908787000000004</v>
      </c>
      <c r="Q13" s="62">
        <v>692.57267300000001</v>
      </c>
      <c r="R13" s="38">
        <v>189.03718699999999</v>
      </c>
      <c r="S13" s="38">
        <v>22.076284999999999</v>
      </c>
      <c r="T13" s="58">
        <v>58.021003999999998</v>
      </c>
      <c r="U13" s="5"/>
      <c r="V13" s="5"/>
      <c r="W13" s="5"/>
      <c r="X13" s="5"/>
      <c r="Y13" s="5"/>
    </row>
    <row r="14" spans="1:25" x14ac:dyDescent="0.45">
      <c r="A14" s="57"/>
      <c r="B14" s="37">
        <v>9</v>
      </c>
      <c r="C14" s="60">
        <v>1409</v>
      </c>
      <c r="D14" s="37">
        <v>147</v>
      </c>
      <c r="E14" s="37">
        <v>400</v>
      </c>
      <c r="F14" s="37">
        <v>174</v>
      </c>
      <c r="G14" s="61">
        <v>640</v>
      </c>
      <c r="H14" s="60">
        <v>1199.3457679999999</v>
      </c>
      <c r="I14" s="37">
        <v>124.70588499999999</v>
      </c>
      <c r="J14" s="37">
        <v>413.56589200000002</v>
      </c>
      <c r="K14" s="37">
        <v>161.88679099999999</v>
      </c>
      <c r="L14" s="37">
        <v>486.18720400000001</v>
      </c>
      <c r="M14" s="60">
        <v>1021.999774</v>
      </c>
      <c r="N14" s="37">
        <v>227.12597099999999</v>
      </c>
      <c r="O14" s="38">
        <v>54.301130000000001</v>
      </c>
      <c r="P14" s="58">
        <v>126.802502</v>
      </c>
      <c r="Q14" s="62">
        <v>819.09147800000005</v>
      </c>
      <c r="R14" s="38">
        <v>170.606919</v>
      </c>
      <c r="S14" s="38">
        <v>41.064262999999997</v>
      </c>
      <c r="T14" s="58">
        <v>96.369309999999999</v>
      </c>
      <c r="U14" s="5"/>
      <c r="V14" s="5"/>
      <c r="W14" s="5"/>
      <c r="X14" s="5"/>
      <c r="Y14" s="5"/>
    </row>
    <row r="15" spans="1:25" x14ac:dyDescent="0.45">
      <c r="A15" s="59"/>
      <c r="B15" s="37">
        <v>10</v>
      </c>
      <c r="C15" s="60">
        <v>2231</v>
      </c>
      <c r="D15" s="37">
        <v>632</v>
      </c>
      <c r="E15" s="37">
        <v>142</v>
      </c>
      <c r="F15" s="37">
        <v>888</v>
      </c>
      <c r="G15" s="61">
        <v>496</v>
      </c>
      <c r="H15" s="60">
        <v>1489.9999929999999</v>
      </c>
      <c r="I15" s="37">
        <v>439.99999800000001</v>
      </c>
      <c r="J15" s="37">
        <v>105</v>
      </c>
      <c r="K15" s="37">
        <v>490.00000199999999</v>
      </c>
      <c r="L15" s="37">
        <v>429.99999200000002</v>
      </c>
      <c r="M15" s="60">
        <v>1143.00008</v>
      </c>
      <c r="N15" s="37">
        <v>310.177933</v>
      </c>
      <c r="O15" s="38">
        <v>33.487564999999996</v>
      </c>
      <c r="P15" s="58">
        <v>94.776126000000005</v>
      </c>
      <c r="Q15" s="62">
        <v>773.05726800000002</v>
      </c>
      <c r="R15" s="38">
        <v>211.00539699999999</v>
      </c>
      <c r="S15" s="38">
        <v>24.641793</v>
      </c>
      <c r="T15" s="58">
        <v>64.763686000000007</v>
      </c>
      <c r="U15" s="5"/>
      <c r="V15" s="5"/>
      <c r="W15" s="5"/>
      <c r="X15" s="5"/>
      <c r="Y15" s="5"/>
    </row>
    <row r="16" spans="1:25" x14ac:dyDescent="0.45">
      <c r="A16" s="59"/>
      <c r="B16" s="37">
        <v>11</v>
      </c>
      <c r="C16" s="60">
        <v>1969</v>
      </c>
      <c r="D16" s="37">
        <v>520</v>
      </c>
      <c r="E16" s="37">
        <v>125</v>
      </c>
      <c r="F16" s="37">
        <v>482</v>
      </c>
      <c r="G16" s="61">
        <v>747</v>
      </c>
      <c r="H16" s="60">
        <v>1175.0000070000001</v>
      </c>
      <c r="I16" s="37">
        <v>380.00000199999999</v>
      </c>
      <c r="J16" s="37">
        <v>160.00000399999999</v>
      </c>
      <c r="K16" s="37">
        <v>249.99999399999999</v>
      </c>
      <c r="L16" s="37">
        <v>384.99999600000001</v>
      </c>
      <c r="M16" s="60">
        <v>1026.9383439999999</v>
      </c>
      <c r="N16" s="37">
        <v>297.912665</v>
      </c>
      <c r="O16" s="38">
        <v>28.420784000000001</v>
      </c>
      <c r="P16" s="58">
        <v>90.438546000000002</v>
      </c>
      <c r="Q16" s="62">
        <v>688.195018</v>
      </c>
      <c r="R16" s="38">
        <v>199.42885200000001</v>
      </c>
      <c r="S16" s="38">
        <v>20.597346999999999</v>
      </c>
      <c r="T16" s="58">
        <v>60.767094999999998</v>
      </c>
      <c r="U16" s="5"/>
      <c r="V16" s="5"/>
      <c r="W16" s="5"/>
      <c r="X16" s="5"/>
      <c r="Y16" s="5"/>
    </row>
    <row r="17" spans="1:25" x14ac:dyDescent="0.45">
      <c r="A17" s="59"/>
      <c r="B17" s="37">
        <v>12</v>
      </c>
      <c r="C17" s="60">
        <v>738</v>
      </c>
      <c r="D17" s="37">
        <v>227</v>
      </c>
      <c r="E17" s="37">
        <v>225</v>
      </c>
      <c r="F17" s="37">
        <v>127</v>
      </c>
      <c r="G17" s="61">
        <v>140</v>
      </c>
      <c r="H17" s="60">
        <v>610.00001299999997</v>
      </c>
      <c r="I17" s="37">
        <v>60.000000999999997</v>
      </c>
      <c r="J17" s="37">
        <v>220.00000600000001</v>
      </c>
      <c r="K17" s="37">
        <v>215.000001</v>
      </c>
      <c r="L17" s="37">
        <v>115</v>
      </c>
      <c r="M17" s="60">
        <v>483.97485499999999</v>
      </c>
      <c r="N17" s="37">
        <v>167.59578400000001</v>
      </c>
      <c r="O17" s="38">
        <v>11.512411999999999</v>
      </c>
      <c r="P17" s="58">
        <v>59.688972999999997</v>
      </c>
      <c r="Q17" s="62">
        <v>322.99418500000002</v>
      </c>
      <c r="R17" s="38">
        <v>108.908083</v>
      </c>
      <c r="S17" s="38">
        <v>7.6411020000000001</v>
      </c>
      <c r="T17" s="58">
        <v>37.983513000000002</v>
      </c>
      <c r="U17" s="5"/>
      <c r="V17" s="5"/>
      <c r="W17" s="5"/>
      <c r="X17" s="5"/>
      <c r="Y17" s="5"/>
    </row>
    <row r="18" spans="1:25" x14ac:dyDescent="0.45">
      <c r="A18" s="59"/>
      <c r="B18" s="37">
        <v>13</v>
      </c>
      <c r="C18" s="60">
        <v>1873</v>
      </c>
      <c r="D18" s="37">
        <v>439</v>
      </c>
      <c r="E18" s="37">
        <v>224</v>
      </c>
      <c r="F18" s="37">
        <v>841</v>
      </c>
      <c r="G18" s="61">
        <v>300</v>
      </c>
      <c r="H18" s="60">
        <v>1388.9999909999999</v>
      </c>
      <c r="I18" s="37">
        <v>255.00000600000001</v>
      </c>
      <c r="J18" s="37">
        <v>295.00000499999999</v>
      </c>
      <c r="K18" s="37">
        <v>609.00000199999999</v>
      </c>
      <c r="L18" s="37">
        <v>219.99999500000001</v>
      </c>
      <c r="M18" s="60">
        <v>982.99985100000004</v>
      </c>
      <c r="N18" s="37">
        <v>239.581594</v>
      </c>
      <c r="O18" s="38">
        <v>14.666549</v>
      </c>
      <c r="P18" s="58">
        <v>72.309495999999996</v>
      </c>
      <c r="Q18" s="62">
        <v>644.645982</v>
      </c>
      <c r="R18" s="38">
        <v>160.986681</v>
      </c>
      <c r="S18" s="38">
        <v>9.2092279999999995</v>
      </c>
      <c r="T18" s="58">
        <v>45.705058999999999</v>
      </c>
      <c r="U18" s="5"/>
      <c r="V18" s="5"/>
      <c r="W18" s="5"/>
      <c r="X18" s="5"/>
      <c r="Y18" s="5"/>
    </row>
    <row r="19" spans="1:25" x14ac:dyDescent="0.45">
      <c r="A19" s="59"/>
      <c r="B19" s="37">
        <v>14</v>
      </c>
      <c r="C19" s="60">
        <v>0</v>
      </c>
      <c r="D19" s="37">
        <v>0</v>
      </c>
      <c r="E19" s="37">
        <v>0</v>
      </c>
      <c r="F19" s="37">
        <v>0</v>
      </c>
      <c r="G19" s="61">
        <v>0</v>
      </c>
      <c r="H19" s="60">
        <v>0</v>
      </c>
      <c r="I19" s="37">
        <v>0</v>
      </c>
      <c r="J19" s="37">
        <v>0</v>
      </c>
      <c r="K19" s="37">
        <v>0</v>
      </c>
      <c r="L19" s="37">
        <v>0</v>
      </c>
      <c r="M19" s="60">
        <v>0</v>
      </c>
      <c r="N19" s="37">
        <v>0</v>
      </c>
      <c r="O19" s="38">
        <v>0</v>
      </c>
      <c r="P19" s="58">
        <v>0</v>
      </c>
      <c r="Q19" s="62">
        <v>0</v>
      </c>
      <c r="R19" s="38">
        <v>0</v>
      </c>
      <c r="S19" s="38">
        <v>0</v>
      </c>
      <c r="T19" s="58">
        <v>0</v>
      </c>
      <c r="U19" s="5"/>
      <c r="V19" s="5"/>
      <c r="W19" s="5"/>
      <c r="X19" s="5"/>
      <c r="Y19" s="5"/>
    </row>
    <row r="20" spans="1:25" x14ac:dyDescent="0.45">
      <c r="A20" s="59"/>
      <c r="B20" s="37">
        <v>15</v>
      </c>
      <c r="C20" s="60">
        <v>286</v>
      </c>
      <c r="D20" s="37">
        <v>20</v>
      </c>
      <c r="E20" s="37">
        <v>71</v>
      </c>
      <c r="F20" s="37">
        <v>33</v>
      </c>
      <c r="G20" s="61">
        <v>152</v>
      </c>
      <c r="H20" s="60">
        <v>224.64132799999999</v>
      </c>
      <c r="I20" s="37">
        <v>15.294117999999999</v>
      </c>
      <c r="J20" s="37">
        <v>66.421188000000001</v>
      </c>
      <c r="K20" s="37">
        <v>33.113207000000003</v>
      </c>
      <c r="L20" s="37">
        <v>97.812809000000001</v>
      </c>
      <c r="M20" s="60">
        <v>148.00001900000001</v>
      </c>
      <c r="N20" s="37">
        <v>32.682692000000003</v>
      </c>
      <c r="O20" s="38">
        <v>7.6623190000000001</v>
      </c>
      <c r="P20" s="58">
        <v>18.214400999999999</v>
      </c>
      <c r="Q20" s="62">
        <v>118.93626399999999</v>
      </c>
      <c r="R20" s="38">
        <v>24.590219999999999</v>
      </c>
      <c r="S20" s="38">
        <v>5.8254570000000001</v>
      </c>
      <c r="T20" s="58">
        <v>13.875412000000001</v>
      </c>
      <c r="U20" s="5"/>
      <c r="V20" s="5"/>
      <c r="W20" s="5"/>
      <c r="X20" s="5"/>
      <c r="Y20" s="5"/>
    </row>
    <row r="21" spans="1:25" x14ac:dyDescent="0.45">
      <c r="A21" s="59"/>
      <c r="B21" s="37">
        <v>16</v>
      </c>
      <c r="C21" s="60">
        <v>2774</v>
      </c>
      <c r="D21" s="37">
        <v>556</v>
      </c>
      <c r="E21" s="37">
        <v>504</v>
      </c>
      <c r="F21" s="37">
        <v>778</v>
      </c>
      <c r="G21" s="61">
        <v>804</v>
      </c>
      <c r="H21" s="60">
        <v>1859.233365</v>
      </c>
      <c r="I21" s="37">
        <v>197.857146</v>
      </c>
      <c r="J21" s="37">
        <v>669.97669499999995</v>
      </c>
      <c r="K21" s="37">
        <v>617.85205800000006</v>
      </c>
      <c r="L21" s="37">
        <v>315.54745000000003</v>
      </c>
      <c r="M21" s="60">
        <v>1211.0000299999999</v>
      </c>
      <c r="N21" s="37">
        <v>295.15092700000002</v>
      </c>
      <c r="O21" s="38">
        <v>18.068356000000001</v>
      </c>
      <c r="P21" s="58">
        <v>89.081196000000006</v>
      </c>
      <c r="Q21" s="62">
        <v>794.16726500000004</v>
      </c>
      <c r="R21" s="38">
        <v>198.32645500000001</v>
      </c>
      <c r="S21" s="38">
        <v>11.345247000000001</v>
      </c>
      <c r="T21" s="58">
        <v>56.306038999999998</v>
      </c>
      <c r="U21" s="5"/>
      <c r="V21" s="5"/>
      <c r="W21" s="5"/>
      <c r="X21" s="5"/>
      <c r="Y21" s="5"/>
    </row>
    <row r="22" spans="1:25" x14ac:dyDescent="0.45">
      <c r="A22" s="59"/>
      <c r="B22" s="37">
        <v>17</v>
      </c>
      <c r="C22" s="60">
        <v>2437</v>
      </c>
      <c r="D22" s="37">
        <v>263</v>
      </c>
      <c r="E22" s="37">
        <v>199</v>
      </c>
      <c r="F22" s="37">
        <v>300</v>
      </c>
      <c r="G22" s="61">
        <v>1562</v>
      </c>
      <c r="H22" s="60">
        <v>1758.0000520000001</v>
      </c>
      <c r="I22" s="37">
        <v>150.00000299999999</v>
      </c>
      <c r="J22" s="37">
        <v>325.00000299999999</v>
      </c>
      <c r="K22" s="37">
        <v>230.00000399999999</v>
      </c>
      <c r="L22" s="37">
        <v>1009.000034</v>
      </c>
      <c r="M22" s="60">
        <v>1587.9998049999999</v>
      </c>
      <c r="N22" s="37">
        <v>428.393191</v>
      </c>
      <c r="O22" s="38">
        <v>108.04505</v>
      </c>
      <c r="P22" s="58">
        <v>291.07151499999998</v>
      </c>
      <c r="Q22" s="62">
        <v>1157.677874</v>
      </c>
      <c r="R22" s="38">
        <v>302.18839700000001</v>
      </c>
      <c r="S22" s="38">
        <v>78.015619000000001</v>
      </c>
      <c r="T22" s="58">
        <v>202.78819799999999</v>
      </c>
      <c r="U22" s="5"/>
      <c r="V22" s="5"/>
      <c r="W22" s="5"/>
      <c r="X22" s="5"/>
      <c r="Y22" s="5"/>
    </row>
    <row r="23" spans="1:25" x14ac:dyDescent="0.45">
      <c r="A23" s="59"/>
      <c r="B23" s="37">
        <v>18</v>
      </c>
      <c r="C23" s="60">
        <v>425</v>
      </c>
      <c r="D23" s="37">
        <v>79</v>
      </c>
      <c r="E23" s="37">
        <v>192</v>
      </c>
      <c r="F23" s="37">
        <v>72</v>
      </c>
      <c r="G23" s="61">
        <v>73</v>
      </c>
      <c r="H23" s="60">
        <v>417.76667700000002</v>
      </c>
      <c r="I23" s="37">
        <v>57.142859000000001</v>
      </c>
      <c r="J23" s="37">
        <v>235.02330599999999</v>
      </c>
      <c r="K23" s="37">
        <v>101.14796200000001</v>
      </c>
      <c r="L23" s="37">
        <v>24.452555</v>
      </c>
      <c r="M23" s="60">
        <v>199.000001</v>
      </c>
      <c r="N23" s="37">
        <v>41.404072999999997</v>
      </c>
      <c r="O23" s="38">
        <v>3.4057580000000001</v>
      </c>
      <c r="P23" s="58">
        <v>11.068329</v>
      </c>
      <c r="Q23" s="62">
        <v>141.63505599999999</v>
      </c>
      <c r="R23" s="38">
        <v>27.892408</v>
      </c>
      <c r="S23" s="38">
        <v>2.3837109999999999</v>
      </c>
      <c r="T23" s="58">
        <v>7.6066269999999996</v>
      </c>
      <c r="U23" s="5"/>
      <c r="V23" s="5"/>
      <c r="W23" s="5"/>
      <c r="X23" s="5"/>
      <c r="Y23" s="5"/>
    </row>
    <row r="24" spans="1:25" x14ac:dyDescent="0.45">
      <c r="A24" s="59"/>
      <c r="B24" s="37">
        <v>19</v>
      </c>
      <c r="C24" s="60">
        <v>2538</v>
      </c>
      <c r="D24" s="37">
        <v>632</v>
      </c>
      <c r="E24" s="37">
        <v>610</v>
      </c>
      <c r="F24" s="37">
        <v>601</v>
      </c>
      <c r="G24" s="61">
        <v>609</v>
      </c>
      <c r="H24" s="60">
        <v>1714.9999849999999</v>
      </c>
      <c r="I24" s="37">
        <v>315.00000299999999</v>
      </c>
      <c r="J24" s="37">
        <v>434.99999600000001</v>
      </c>
      <c r="K24" s="37">
        <v>305.00001200000003</v>
      </c>
      <c r="L24" s="37">
        <v>594.99999600000001</v>
      </c>
      <c r="M24" s="60">
        <v>1156</v>
      </c>
      <c r="N24" s="37">
        <v>249.213864</v>
      </c>
      <c r="O24" s="38">
        <v>18.794338</v>
      </c>
      <c r="P24" s="58">
        <v>72.216802000000001</v>
      </c>
      <c r="Q24" s="62">
        <v>786.59239200000002</v>
      </c>
      <c r="R24" s="38">
        <v>166.01330200000001</v>
      </c>
      <c r="S24" s="38">
        <v>11.281805</v>
      </c>
      <c r="T24" s="58">
        <v>47.198669000000002</v>
      </c>
      <c r="U24" s="5"/>
      <c r="V24" s="5"/>
      <c r="W24" s="5"/>
      <c r="X24" s="5"/>
      <c r="Y24" s="5"/>
    </row>
    <row r="25" spans="1:25" x14ac:dyDescent="0.45">
      <c r="A25" s="59"/>
      <c r="B25" s="37">
        <v>20</v>
      </c>
      <c r="C25" s="60">
        <v>2112</v>
      </c>
      <c r="D25" s="37">
        <v>482</v>
      </c>
      <c r="E25" s="37">
        <v>696</v>
      </c>
      <c r="F25" s="37">
        <v>429</v>
      </c>
      <c r="G25" s="61">
        <v>428</v>
      </c>
      <c r="H25" s="60">
        <v>1520.0000010000001</v>
      </c>
      <c r="I25" s="37">
        <v>174.99999800000001</v>
      </c>
      <c r="J25" s="37">
        <v>494.99999700000001</v>
      </c>
      <c r="K25" s="37">
        <v>545.00000599999998</v>
      </c>
      <c r="L25" s="37">
        <v>254.99999500000001</v>
      </c>
      <c r="M25" s="60">
        <v>1332.999873</v>
      </c>
      <c r="N25" s="37">
        <v>266.12410199999999</v>
      </c>
      <c r="O25" s="38">
        <v>23.503775999999998</v>
      </c>
      <c r="P25" s="58">
        <v>68.496718999999999</v>
      </c>
      <c r="Q25" s="62">
        <v>966.34096599999998</v>
      </c>
      <c r="R25" s="38">
        <v>179.40950699999999</v>
      </c>
      <c r="S25" s="38">
        <v>16.788411</v>
      </c>
      <c r="T25" s="58">
        <v>48.350625000000001</v>
      </c>
      <c r="U25" s="5"/>
      <c r="V25" s="5"/>
      <c r="W25" s="5"/>
      <c r="X25" s="5"/>
      <c r="Y25" s="5"/>
    </row>
    <row r="26" spans="1:25" x14ac:dyDescent="0.45">
      <c r="A26" s="59"/>
      <c r="B26" s="37">
        <v>21</v>
      </c>
      <c r="C26" s="60">
        <v>1736</v>
      </c>
      <c r="D26" s="37">
        <v>211</v>
      </c>
      <c r="E26" s="37">
        <v>248</v>
      </c>
      <c r="F26" s="37">
        <v>461</v>
      </c>
      <c r="G26" s="61">
        <v>735</v>
      </c>
      <c r="H26" s="60">
        <v>1234.9999849999999</v>
      </c>
      <c r="I26" s="37">
        <v>130.00000299999999</v>
      </c>
      <c r="J26" s="37">
        <v>299.99999300000002</v>
      </c>
      <c r="K26" s="37">
        <v>340.00000199999999</v>
      </c>
      <c r="L26" s="37">
        <v>465.00000199999999</v>
      </c>
      <c r="M26" s="60">
        <v>744.99981600000001</v>
      </c>
      <c r="N26" s="37">
        <v>154.93035800000001</v>
      </c>
      <c r="O26" s="38">
        <v>19.643082</v>
      </c>
      <c r="P26" s="58">
        <v>70.188085999999998</v>
      </c>
      <c r="Q26" s="62">
        <v>529.88411299999996</v>
      </c>
      <c r="R26" s="38">
        <v>108.26458700000001</v>
      </c>
      <c r="S26" s="38">
        <v>13.414788</v>
      </c>
      <c r="T26" s="58">
        <v>46.712206999999999</v>
      </c>
      <c r="U26" s="5"/>
      <c r="V26" s="5"/>
      <c r="W26" s="5"/>
      <c r="X26" s="5"/>
      <c r="Y26" s="5"/>
    </row>
    <row r="27" spans="1:25" x14ac:dyDescent="0.45">
      <c r="A27" s="59"/>
      <c r="B27" s="37">
        <v>22</v>
      </c>
      <c r="C27" s="60">
        <v>2505</v>
      </c>
      <c r="D27" s="37">
        <v>215</v>
      </c>
      <c r="E27" s="37">
        <v>415</v>
      </c>
      <c r="F27" s="37">
        <v>455</v>
      </c>
      <c r="G27" s="61">
        <v>1349</v>
      </c>
      <c r="H27" s="60">
        <v>1784.9999829999999</v>
      </c>
      <c r="I27" s="37">
        <v>330.00001600000002</v>
      </c>
      <c r="J27" s="37">
        <v>205.00000299999999</v>
      </c>
      <c r="K27" s="37">
        <v>134.99999800000001</v>
      </c>
      <c r="L27" s="37">
        <v>1089.9999809999999</v>
      </c>
      <c r="M27" s="60">
        <v>1480.0000150000001</v>
      </c>
      <c r="N27" s="37">
        <v>399.755</v>
      </c>
      <c r="O27" s="38">
        <v>80.154414000000003</v>
      </c>
      <c r="P27" s="58">
        <v>277.39857799999999</v>
      </c>
      <c r="Q27" s="62">
        <v>1057.373092</v>
      </c>
      <c r="R27" s="38">
        <v>275.71119900000002</v>
      </c>
      <c r="S27" s="38">
        <v>58.092936000000002</v>
      </c>
      <c r="T27" s="58">
        <v>191.534561</v>
      </c>
      <c r="U27" s="5"/>
      <c r="V27" s="5"/>
      <c r="W27" s="5"/>
      <c r="X27" s="5"/>
      <c r="Y27" s="5"/>
    </row>
    <row r="28" spans="1:25" x14ac:dyDescent="0.45">
      <c r="A28" s="59"/>
      <c r="B28" s="37">
        <v>23</v>
      </c>
      <c r="C28" s="60">
        <v>1456</v>
      </c>
      <c r="D28" s="37">
        <v>327</v>
      </c>
      <c r="E28" s="37">
        <v>637</v>
      </c>
      <c r="F28" s="37">
        <v>216</v>
      </c>
      <c r="G28" s="61">
        <v>176</v>
      </c>
      <c r="H28" s="60">
        <v>1078.999988</v>
      </c>
      <c r="I28" s="37">
        <v>150</v>
      </c>
      <c r="J28" s="37">
        <v>694.99999400000002</v>
      </c>
      <c r="K28" s="37">
        <v>150.000001</v>
      </c>
      <c r="L28" s="37">
        <v>64</v>
      </c>
      <c r="M28" s="60">
        <v>864.00000299999999</v>
      </c>
      <c r="N28" s="37">
        <v>166.523843</v>
      </c>
      <c r="O28" s="38">
        <v>15.214092000000001</v>
      </c>
      <c r="P28" s="58">
        <v>44.414453999999999</v>
      </c>
      <c r="Q28" s="62">
        <v>616.51997500000004</v>
      </c>
      <c r="R28" s="38">
        <v>110.828087</v>
      </c>
      <c r="S28" s="38">
        <v>9.6759269999999997</v>
      </c>
      <c r="T28" s="58">
        <v>30.801988000000001</v>
      </c>
      <c r="U28" s="5"/>
      <c r="V28" s="5"/>
      <c r="W28" s="5"/>
      <c r="X28" s="5"/>
      <c r="Y28" s="5"/>
    </row>
    <row r="29" spans="1:25" x14ac:dyDescent="0.45">
      <c r="A29" s="59"/>
      <c r="B29" s="37">
        <v>24</v>
      </c>
      <c r="C29" s="60">
        <v>2713</v>
      </c>
      <c r="D29" s="37">
        <v>230</v>
      </c>
      <c r="E29" s="37">
        <v>545</v>
      </c>
      <c r="F29" s="37">
        <v>445</v>
      </c>
      <c r="G29" s="61">
        <v>1373</v>
      </c>
      <c r="H29" s="60">
        <v>2334.9999859999998</v>
      </c>
      <c r="I29" s="37">
        <v>160.00000399999999</v>
      </c>
      <c r="J29" s="37">
        <v>425.00000299999999</v>
      </c>
      <c r="K29" s="37">
        <v>465.00000399999999</v>
      </c>
      <c r="L29" s="37">
        <v>1254.9999800000001</v>
      </c>
      <c r="M29" s="60">
        <v>1557.999716</v>
      </c>
      <c r="N29" s="37">
        <v>399.382811</v>
      </c>
      <c r="O29" s="38">
        <v>115.206198</v>
      </c>
      <c r="P29" s="58">
        <v>238.68309099999999</v>
      </c>
      <c r="Q29" s="62">
        <v>1157.12383</v>
      </c>
      <c r="R29" s="38">
        <v>285.069973</v>
      </c>
      <c r="S29" s="38">
        <v>80.585320999999993</v>
      </c>
      <c r="T29" s="58">
        <v>172.01613499999999</v>
      </c>
      <c r="U29" s="5"/>
      <c r="V29" s="5"/>
      <c r="W29" s="5"/>
      <c r="X29" s="5"/>
      <c r="Y29" s="5"/>
    </row>
    <row r="30" spans="1:25" x14ac:dyDescent="0.45">
      <c r="A30" s="59"/>
      <c r="B30" s="37">
        <v>25</v>
      </c>
      <c r="C30" s="60">
        <v>1705</v>
      </c>
      <c r="D30" s="37">
        <v>256</v>
      </c>
      <c r="E30" s="37">
        <v>351</v>
      </c>
      <c r="F30" s="37">
        <v>370</v>
      </c>
      <c r="G30" s="61">
        <v>642</v>
      </c>
      <c r="H30" s="60">
        <v>1137.780356</v>
      </c>
      <c r="I30" s="37">
        <v>91.508380000000002</v>
      </c>
      <c r="J30" s="37">
        <v>351.484376</v>
      </c>
      <c r="K30" s="37">
        <v>296.63265699999999</v>
      </c>
      <c r="L30" s="37">
        <v>358.15493900000001</v>
      </c>
      <c r="M30" s="60">
        <v>773.99998400000004</v>
      </c>
      <c r="N30" s="37">
        <v>132.241345</v>
      </c>
      <c r="O30" s="38">
        <v>15.812467</v>
      </c>
      <c r="P30" s="58">
        <v>38.112099999999998</v>
      </c>
      <c r="Q30" s="62">
        <v>538.43477099999996</v>
      </c>
      <c r="R30" s="38">
        <v>86.656445000000005</v>
      </c>
      <c r="S30" s="38">
        <v>12.974332</v>
      </c>
      <c r="T30" s="58">
        <v>28.786798999999998</v>
      </c>
      <c r="U30" s="5"/>
      <c r="V30" s="5"/>
      <c r="W30" s="5"/>
      <c r="X30" s="5"/>
      <c r="Y30" s="5"/>
    </row>
    <row r="31" spans="1:25" x14ac:dyDescent="0.45">
      <c r="A31" s="59"/>
      <c r="B31" s="37">
        <v>26</v>
      </c>
      <c r="C31" s="60">
        <v>1275</v>
      </c>
      <c r="D31" s="37">
        <v>265</v>
      </c>
      <c r="E31" s="37">
        <v>707</v>
      </c>
      <c r="F31" s="37">
        <v>144</v>
      </c>
      <c r="G31" s="61">
        <v>112</v>
      </c>
      <c r="H31" s="60">
        <v>1065.8066180000001</v>
      </c>
      <c r="I31" s="37">
        <v>271.749999</v>
      </c>
      <c r="J31" s="37">
        <v>529.75852899999995</v>
      </c>
      <c r="K31" s="37">
        <v>136.21152000000001</v>
      </c>
      <c r="L31" s="37">
        <v>86.877046000000007</v>
      </c>
      <c r="M31" s="60">
        <v>569.00001199999997</v>
      </c>
      <c r="N31" s="37">
        <v>94.335915999999997</v>
      </c>
      <c r="O31" s="38">
        <v>8.6474170000000008</v>
      </c>
      <c r="P31" s="58">
        <v>11.241642000000001</v>
      </c>
      <c r="Q31" s="62">
        <v>441.88298800000001</v>
      </c>
      <c r="R31" s="38">
        <v>69.308019999999999</v>
      </c>
      <c r="S31" s="38">
        <v>6.4855619999999998</v>
      </c>
      <c r="T31" s="58">
        <v>8.2150459999999992</v>
      </c>
      <c r="U31" s="5"/>
      <c r="V31" s="5"/>
      <c r="W31" s="5"/>
      <c r="X31" s="5"/>
      <c r="Y31" s="5"/>
    </row>
    <row r="32" spans="1:25" x14ac:dyDescent="0.45">
      <c r="A32" s="59"/>
      <c r="B32" s="37">
        <v>27</v>
      </c>
      <c r="C32" s="60">
        <v>1506</v>
      </c>
      <c r="D32" s="37">
        <v>271</v>
      </c>
      <c r="E32" s="37">
        <v>840</v>
      </c>
      <c r="F32" s="37">
        <v>193</v>
      </c>
      <c r="G32" s="61">
        <v>140</v>
      </c>
      <c r="H32" s="60">
        <v>1222.193401</v>
      </c>
      <c r="I32" s="37">
        <v>183.25000299999999</v>
      </c>
      <c r="J32" s="37">
        <v>610.24149</v>
      </c>
      <c r="K32" s="37">
        <v>258.78848399999998</v>
      </c>
      <c r="L32" s="37">
        <v>158.12295900000001</v>
      </c>
      <c r="M32" s="60">
        <v>986.73867199999995</v>
      </c>
      <c r="N32" s="37">
        <v>187.95413500000001</v>
      </c>
      <c r="O32" s="38">
        <v>17.098089000000002</v>
      </c>
      <c r="P32" s="58">
        <v>42.200704000000002</v>
      </c>
      <c r="Q32" s="62">
        <v>701.72689800000001</v>
      </c>
      <c r="R32" s="38">
        <v>124.191838</v>
      </c>
      <c r="S32" s="38">
        <v>10.858525</v>
      </c>
      <c r="T32" s="58">
        <v>27.260963</v>
      </c>
      <c r="U32" s="5"/>
      <c r="V32" s="5"/>
      <c r="W32" s="5"/>
      <c r="X32" s="5"/>
      <c r="Y32" s="5"/>
    </row>
    <row r="33" spans="1:25" x14ac:dyDescent="0.45">
      <c r="A33" s="59"/>
      <c r="B33" s="37">
        <v>28</v>
      </c>
      <c r="C33" s="60">
        <v>2967</v>
      </c>
      <c r="D33" s="37">
        <v>505</v>
      </c>
      <c r="E33" s="37">
        <v>775</v>
      </c>
      <c r="F33" s="37">
        <v>680</v>
      </c>
      <c r="G33" s="61">
        <v>871</v>
      </c>
      <c r="H33" s="60">
        <v>2643.9999899999998</v>
      </c>
      <c r="I33" s="37">
        <v>379.99999600000001</v>
      </c>
      <c r="J33" s="37">
        <v>584.99998500000004</v>
      </c>
      <c r="K33" s="37">
        <v>654.99998800000003</v>
      </c>
      <c r="L33" s="37">
        <v>755.00000699999998</v>
      </c>
      <c r="M33" s="60">
        <v>1771.9996610000001</v>
      </c>
      <c r="N33" s="37">
        <v>386.42023</v>
      </c>
      <c r="O33" s="38">
        <v>50.760486999999998</v>
      </c>
      <c r="P33" s="58">
        <v>192.523809</v>
      </c>
      <c r="Q33" s="62">
        <v>1257.7986390000001</v>
      </c>
      <c r="R33" s="38">
        <v>267.428541</v>
      </c>
      <c r="S33" s="38">
        <v>34.764926000000003</v>
      </c>
      <c r="T33" s="58">
        <v>130.13746599999999</v>
      </c>
      <c r="U33" s="5"/>
      <c r="V33" s="5"/>
      <c r="W33" s="5"/>
      <c r="X33" s="5"/>
      <c r="Y33" s="5"/>
    </row>
    <row r="34" spans="1:25" x14ac:dyDescent="0.45">
      <c r="A34" s="59"/>
      <c r="B34" s="37">
        <v>29</v>
      </c>
      <c r="C34" s="60">
        <v>2569</v>
      </c>
      <c r="D34" s="37">
        <v>484</v>
      </c>
      <c r="E34" s="37">
        <v>793</v>
      </c>
      <c r="F34" s="37">
        <v>820</v>
      </c>
      <c r="G34" s="61">
        <v>339</v>
      </c>
      <c r="H34" s="60">
        <v>2129.219677</v>
      </c>
      <c r="I34" s="37">
        <v>233.49161699999999</v>
      </c>
      <c r="J34" s="37">
        <v>948.51563599999997</v>
      </c>
      <c r="K34" s="37">
        <v>663.36736099999996</v>
      </c>
      <c r="L34" s="37">
        <v>215.845068</v>
      </c>
      <c r="M34" s="60">
        <v>1432.7929939999999</v>
      </c>
      <c r="N34" s="37">
        <v>248.695821</v>
      </c>
      <c r="O34" s="38">
        <v>28.153047999999998</v>
      </c>
      <c r="P34" s="58">
        <v>66.439618999999993</v>
      </c>
      <c r="Q34" s="62">
        <v>983.28928299999995</v>
      </c>
      <c r="R34" s="38">
        <v>161.351923</v>
      </c>
      <c r="S34" s="38">
        <v>22.336010999999999</v>
      </c>
      <c r="T34" s="58">
        <v>48.213197999999998</v>
      </c>
      <c r="U34" s="5"/>
      <c r="V34" s="5"/>
      <c r="W34" s="5"/>
      <c r="X34" s="5"/>
      <c r="Y34" s="5"/>
    </row>
    <row r="35" spans="1:25" x14ac:dyDescent="0.45">
      <c r="A35" s="59"/>
      <c r="B35" s="37">
        <v>30</v>
      </c>
      <c r="C35" s="60">
        <v>561</v>
      </c>
      <c r="D35" s="37">
        <v>234</v>
      </c>
      <c r="E35" s="37">
        <v>141</v>
      </c>
      <c r="F35" s="37">
        <v>113</v>
      </c>
      <c r="G35" s="61">
        <v>43</v>
      </c>
      <c r="H35" s="60">
        <v>338.91296499999999</v>
      </c>
      <c r="I35" s="37">
        <v>58.636364</v>
      </c>
      <c r="J35" s="37">
        <v>108.84375</v>
      </c>
      <c r="K35" s="37">
        <v>127.21739100000001</v>
      </c>
      <c r="L35" s="37">
        <v>32.786884000000001</v>
      </c>
      <c r="M35" s="60">
        <v>283.838998</v>
      </c>
      <c r="N35" s="37">
        <v>54.124178000000001</v>
      </c>
      <c r="O35" s="38">
        <v>4.8299320000000003</v>
      </c>
      <c r="P35" s="58">
        <v>9.3378680000000003</v>
      </c>
      <c r="Q35" s="62">
        <v>202.37414699999999</v>
      </c>
      <c r="R35" s="38">
        <v>35.664606999999997</v>
      </c>
      <c r="S35" s="38">
        <v>3.2199550000000001</v>
      </c>
      <c r="T35" s="58">
        <v>5.3129249999999999</v>
      </c>
      <c r="U35" s="5"/>
      <c r="V35" s="5"/>
      <c r="W35" s="5"/>
      <c r="X35" s="5"/>
      <c r="Y35" s="5"/>
    </row>
    <row r="36" spans="1:25" x14ac:dyDescent="0.45">
      <c r="A36" s="59"/>
      <c r="B36" s="37">
        <v>31</v>
      </c>
      <c r="C36" s="60">
        <v>1676</v>
      </c>
      <c r="D36" s="37">
        <v>503</v>
      </c>
      <c r="E36" s="37">
        <v>388</v>
      </c>
      <c r="F36" s="37">
        <v>440</v>
      </c>
      <c r="G36" s="61">
        <v>289</v>
      </c>
      <c r="H36" s="60">
        <v>1075.0000070000001</v>
      </c>
      <c r="I36" s="37">
        <v>235.00000499999999</v>
      </c>
      <c r="J36" s="37">
        <v>345.00000599999998</v>
      </c>
      <c r="K36" s="37">
        <v>204.99999800000001</v>
      </c>
      <c r="L36" s="37">
        <v>215.000001</v>
      </c>
      <c r="M36" s="60">
        <v>861.39324299999998</v>
      </c>
      <c r="N36" s="37">
        <v>157.33801</v>
      </c>
      <c r="O36" s="38">
        <v>14.558759</v>
      </c>
      <c r="P36" s="58">
        <v>30.937363000000001</v>
      </c>
      <c r="Q36" s="62">
        <v>556.26591800000006</v>
      </c>
      <c r="R36" s="38">
        <v>97.238941999999994</v>
      </c>
      <c r="S36" s="38">
        <v>9.7058389999999992</v>
      </c>
      <c r="T36" s="58">
        <v>17.591833999999999</v>
      </c>
      <c r="U36" s="5"/>
      <c r="V36" s="5"/>
      <c r="W36" s="5"/>
      <c r="X36" s="5"/>
      <c r="Y36" s="5"/>
    </row>
    <row r="37" spans="1:25" x14ac:dyDescent="0.45">
      <c r="A37" s="59"/>
      <c r="B37" s="37">
        <v>32</v>
      </c>
      <c r="C37" s="60">
        <v>1084</v>
      </c>
      <c r="D37" s="37">
        <v>175</v>
      </c>
      <c r="E37" s="37">
        <v>306</v>
      </c>
      <c r="F37" s="37">
        <v>123</v>
      </c>
      <c r="G37" s="61">
        <v>459</v>
      </c>
      <c r="H37" s="60">
        <v>739.99999400000002</v>
      </c>
      <c r="I37" s="37">
        <v>40.000000999999997</v>
      </c>
      <c r="J37" s="37">
        <v>295.000001</v>
      </c>
      <c r="K37" s="37">
        <v>104.99999800000001</v>
      </c>
      <c r="L37" s="37">
        <v>290</v>
      </c>
      <c r="M37" s="60">
        <v>633.99998500000004</v>
      </c>
      <c r="N37" s="37">
        <v>148.23444599999999</v>
      </c>
      <c r="O37" s="38">
        <v>22.984414999999998</v>
      </c>
      <c r="P37" s="58">
        <v>74.958489999999998</v>
      </c>
      <c r="Q37" s="62">
        <v>472.56288899999998</v>
      </c>
      <c r="R37" s="38">
        <v>113.309252</v>
      </c>
      <c r="S37" s="38">
        <v>14.303512</v>
      </c>
      <c r="T37" s="58">
        <v>52.063707000000001</v>
      </c>
      <c r="U37" s="5"/>
      <c r="V37" s="5"/>
      <c r="W37" s="5"/>
      <c r="X37" s="5"/>
      <c r="Y37" s="5"/>
    </row>
    <row r="38" spans="1:25" x14ac:dyDescent="0.45">
      <c r="A38" s="59"/>
      <c r="B38" s="37">
        <v>33</v>
      </c>
      <c r="C38" s="60">
        <v>1325</v>
      </c>
      <c r="D38" s="37">
        <v>239</v>
      </c>
      <c r="E38" s="37">
        <v>379</v>
      </c>
      <c r="F38" s="37">
        <v>228</v>
      </c>
      <c r="G38" s="61">
        <v>414</v>
      </c>
      <c r="H38" s="60">
        <v>844.00000399999999</v>
      </c>
      <c r="I38" s="37">
        <v>114.999999</v>
      </c>
      <c r="J38" s="37">
        <v>280.00000199999999</v>
      </c>
      <c r="K38" s="37">
        <v>169.00000199999999</v>
      </c>
      <c r="L38" s="37">
        <v>270</v>
      </c>
      <c r="M38" s="60">
        <v>737.99995200000001</v>
      </c>
      <c r="N38" s="37">
        <v>153.47466399999999</v>
      </c>
      <c r="O38" s="38">
        <v>19.45852</v>
      </c>
      <c r="P38" s="58">
        <v>69.528613000000007</v>
      </c>
      <c r="Q38" s="62">
        <v>524.90543200000002</v>
      </c>
      <c r="R38" s="38">
        <v>107.247356</v>
      </c>
      <c r="S38" s="38">
        <v>13.288745</v>
      </c>
      <c r="T38" s="58">
        <v>46.273308999999998</v>
      </c>
      <c r="U38" s="5"/>
      <c r="V38" s="5"/>
      <c r="W38" s="5"/>
      <c r="X38" s="5"/>
      <c r="Y38" s="5"/>
    </row>
    <row r="39" spans="1:25" x14ac:dyDescent="0.45">
      <c r="A39" s="59"/>
      <c r="B39" s="37">
        <v>34</v>
      </c>
      <c r="C39" s="60">
        <v>0</v>
      </c>
      <c r="D39" s="37">
        <v>0</v>
      </c>
      <c r="E39" s="37">
        <v>0</v>
      </c>
      <c r="F39" s="37">
        <v>0</v>
      </c>
      <c r="G39" s="61">
        <v>0</v>
      </c>
      <c r="H39" s="60">
        <v>0</v>
      </c>
      <c r="I39" s="37">
        <v>0</v>
      </c>
      <c r="J39" s="37">
        <v>0</v>
      </c>
      <c r="K39" s="37">
        <v>0</v>
      </c>
      <c r="L39" s="37">
        <v>0</v>
      </c>
      <c r="M39" s="60">
        <v>41.999999000000003</v>
      </c>
      <c r="N39" s="37">
        <v>5.5365960000000003</v>
      </c>
      <c r="O39" s="38">
        <v>3.1315789999999999</v>
      </c>
      <c r="P39" s="58">
        <v>2.3947370000000001</v>
      </c>
      <c r="Q39" s="62">
        <v>33.61842</v>
      </c>
      <c r="R39" s="38">
        <v>4.1011819999999997</v>
      </c>
      <c r="S39" s="38">
        <v>1.93421</v>
      </c>
      <c r="T39" s="58">
        <v>1.8421050000000001</v>
      </c>
      <c r="U39" s="5"/>
      <c r="V39" s="5"/>
      <c r="W39" s="5"/>
      <c r="X39" s="5"/>
      <c r="Y39" s="5"/>
    </row>
    <row r="40" spans="1:25" x14ac:dyDescent="0.45">
      <c r="A40" s="59"/>
      <c r="B40" s="37">
        <v>35</v>
      </c>
      <c r="C40" s="60">
        <v>1946</v>
      </c>
      <c r="D40" s="37">
        <v>386</v>
      </c>
      <c r="E40" s="37">
        <v>1098</v>
      </c>
      <c r="F40" s="37">
        <v>224</v>
      </c>
      <c r="G40" s="61">
        <v>154</v>
      </c>
      <c r="H40" s="60">
        <v>1249.0000170000001</v>
      </c>
      <c r="I40" s="37">
        <v>90.000003000000007</v>
      </c>
      <c r="J40" s="37">
        <v>744.99999500000001</v>
      </c>
      <c r="K40" s="37">
        <v>180</v>
      </c>
      <c r="L40" s="37">
        <v>220.00000700000001</v>
      </c>
      <c r="M40" s="60">
        <v>1306.682558</v>
      </c>
      <c r="N40" s="37">
        <v>230.57070899999999</v>
      </c>
      <c r="O40" s="38">
        <v>20.876393</v>
      </c>
      <c r="P40" s="58">
        <v>33.171056999999998</v>
      </c>
      <c r="Q40" s="62">
        <v>979.16465400000004</v>
      </c>
      <c r="R40" s="38">
        <v>161.31419399999999</v>
      </c>
      <c r="S40" s="38">
        <v>14.863644000000001</v>
      </c>
      <c r="T40" s="58">
        <v>21.261144999999999</v>
      </c>
      <c r="U40" s="5"/>
      <c r="V40" s="5"/>
      <c r="W40" s="5"/>
      <c r="X40" s="5"/>
      <c r="Y40" s="5"/>
    </row>
    <row r="41" spans="1:25" x14ac:dyDescent="0.45">
      <c r="A41" s="59"/>
      <c r="B41" s="37">
        <v>36</v>
      </c>
      <c r="C41" s="60">
        <v>1196</v>
      </c>
      <c r="D41" s="37">
        <v>124</v>
      </c>
      <c r="E41" s="37">
        <v>395</v>
      </c>
      <c r="F41" s="37">
        <v>212</v>
      </c>
      <c r="G41" s="61">
        <v>436</v>
      </c>
      <c r="H41" s="60">
        <v>945.00001199999997</v>
      </c>
      <c r="I41" s="37">
        <v>95.000000999999997</v>
      </c>
      <c r="J41" s="37">
        <v>339.99999600000001</v>
      </c>
      <c r="K41" s="37">
        <v>70.000000999999997</v>
      </c>
      <c r="L41" s="37">
        <v>440.00000799999998</v>
      </c>
      <c r="M41" s="60">
        <v>689.99996899999996</v>
      </c>
      <c r="N41" s="37">
        <v>163.54128700000001</v>
      </c>
      <c r="O41" s="38">
        <v>25.861243000000002</v>
      </c>
      <c r="P41" s="58">
        <v>83.636359999999996</v>
      </c>
      <c r="Q41" s="62">
        <v>517.22485700000004</v>
      </c>
      <c r="R41" s="38">
        <v>126.177922</v>
      </c>
      <c r="S41" s="38">
        <v>15.956937</v>
      </c>
      <c r="T41" s="58">
        <v>58.325355999999999</v>
      </c>
      <c r="U41" s="5"/>
      <c r="V41" s="5"/>
      <c r="W41" s="5"/>
      <c r="X41" s="5"/>
      <c r="Y41" s="5"/>
    </row>
    <row r="42" spans="1:25" x14ac:dyDescent="0.45">
      <c r="A42" s="59"/>
      <c r="B42" s="37">
        <v>37</v>
      </c>
      <c r="C42" s="60">
        <v>930</v>
      </c>
      <c r="D42" s="37">
        <v>194</v>
      </c>
      <c r="E42" s="37">
        <v>196</v>
      </c>
      <c r="F42" s="37">
        <v>301</v>
      </c>
      <c r="G42" s="61">
        <v>208</v>
      </c>
      <c r="H42" s="60">
        <v>840.00004100000001</v>
      </c>
      <c r="I42" s="37">
        <v>99.999998000000005</v>
      </c>
      <c r="J42" s="37">
        <v>230</v>
      </c>
      <c r="K42" s="37">
        <v>300.00001800000001</v>
      </c>
      <c r="L42" s="37">
        <v>95.000003000000007</v>
      </c>
      <c r="M42" s="60">
        <v>0</v>
      </c>
      <c r="N42" s="37">
        <v>0</v>
      </c>
      <c r="O42" s="38">
        <v>0</v>
      </c>
      <c r="P42" s="58">
        <v>0</v>
      </c>
      <c r="Q42" s="62">
        <v>0</v>
      </c>
      <c r="R42" s="38">
        <v>0</v>
      </c>
      <c r="S42" s="38">
        <v>0</v>
      </c>
      <c r="T42" s="58">
        <v>0</v>
      </c>
      <c r="U42" s="5"/>
      <c r="V42" s="5"/>
      <c r="W42" s="5"/>
      <c r="X42" s="5"/>
      <c r="Y42" s="5"/>
    </row>
    <row r="43" spans="1:25" x14ac:dyDescent="0.45">
      <c r="A43" s="59"/>
      <c r="B43" s="37">
        <v>38</v>
      </c>
      <c r="C43" s="60">
        <v>547</v>
      </c>
      <c r="D43" s="37">
        <v>215</v>
      </c>
      <c r="E43" s="37">
        <v>121</v>
      </c>
      <c r="F43" s="37">
        <v>120</v>
      </c>
      <c r="G43" s="61">
        <v>56</v>
      </c>
      <c r="H43" s="60">
        <v>288.29445700000002</v>
      </c>
      <c r="I43" s="37">
        <v>50.684524000000003</v>
      </c>
      <c r="J43" s="37">
        <v>120.350876</v>
      </c>
      <c r="K43" s="37">
        <v>72.720590000000001</v>
      </c>
      <c r="L43" s="37">
        <v>26.538461000000002</v>
      </c>
      <c r="M43" s="60">
        <v>264.81354199999998</v>
      </c>
      <c r="N43" s="37">
        <v>48.369587000000003</v>
      </c>
      <c r="O43" s="38">
        <v>4.4757220000000002</v>
      </c>
      <c r="P43" s="58">
        <v>9.5109089999999998</v>
      </c>
      <c r="Q43" s="62">
        <v>171.009872</v>
      </c>
      <c r="R43" s="38">
        <v>29.893650999999998</v>
      </c>
      <c r="S43" s="38">
        <v>2.9838149999999999</v>
      </c>
      <c r="T43" s="58">
        <v>5.4081640000000002</v>
      </c>
      <c r="U43" s="5"/>
      <c r="V43" s="5"/>
      <c r="W43" s="5"/>
      <c r="X43" s="5"/>
      <c r="Y43" s="5"/>
    </row>
    <row r="44" spans="1:25" x14ac:dyDescent="0.45">
      <c r="A44" s="59"/>
      <c r="B44" s="37">
        <v>39</v>
      </c>
      <c r="C44" s="60">
        <v>1229</v>
      </c>
      <c r="D44" s="37">
        <v>522</v>
      </c>
      <c r="E44" s="37">
        <v>307</v>
      </c>
      <c r="F44" s="37">
        <v>278</v>
      </c>
      <c r="G44" s="61">
        <v>72</v>
      </c>
      <c r="H44" s="60">
        <v>850.41709500000002</v>
      </c>
      <c r="I44" s="37">
        <v>109.344092</v>
      </c>
      <c r="J44" s="37">
        <v>268.38597900000002</v>
      </c>
      <c r="K44" s="37">
        <v>289.43309900000003</v>
      </c>
      <c r="L44" s="37">
        <v>120.682502</v>
      </c>
      <c r="M44" s="60">
        <v>523.73974199999998</v>
      </c>
      <c r="N44" s="37">
        <v>98.439381999999995</v>
      </c>
      <c r="O44" s="38">
        <v>8.7717410000000005</v>
      </c>
      <c r="P44" s="58">
        <v>16.443702999999999</v>
      </c>
      <c r="Q44" s="62">
        <v>369.75688500000001</v>
      </c>
      <c r="R44" s="38">
        <v>64.459011000000004</v>
      </c>
      <c r="S44" s="38">
        <v>5.728275</v>
      </c>
      <c r="T44" s="58">
        <v>9.4419970000000006</v>
      </c>
      <c r="U44" s="5"/>
      <c r="V44" s="5"/>
      <c r="W44" s="5"/>
      <c r="X44" s="5"/>
      <c r="Y44" s="5"/>
    </row>
    <row r="45" spans="1:25" x14ac:dyDescent="0.45">
      <c r="A45" s="59"/>
      <c r="B45" s="37">
        <v>40</v>
      </c>
      <c r="C45" s="60">
        <v>1448</v>
      </c>
      <c r="D45" s="37">
        <v>286</v>
      </c>
      <c r="E45" s="37">
        <v>432</v>
      </c>
      <c r="F45" s="37">
        <v>384</v>
      </c>
      <c r="G45" s="61">
        <v>250</v>
      </c>
      <c r="H45" s="60">
        <v>918.35677999999996</v>
      </c>
      <c r="I45" s="37">
        <v>168.117977</v>
      </c>
      <c r="J45" s="37">
        <v>245.33333999999999</v>
      </c>
      <c r="K45" s="37">
        <v>331.65323000000001</v>
      </c>
      <c r="L45" s="37">
        <v>173.25221199999999</v>
      </c>
      <c r="M45" s="60">
        <v>668.00003000000004</v>
      </c>
      <c r="N45" s="37">
        <v>139.62662599999999</v>
      </c>
      <c r="O45" s="38">
        <v>16.762619999999998</v>
      </c>
      <c r="P45" s="58">
        <v>53.948661000000001</v>
      </c>
      <c r="Q45" s="62">
        <v>460.297684</v>
      </c>
      <c r="R45" s="38">
        <v>96.945060999999995</v>
      </c>
      <c r="S45" s="38">
        <v>8.8629940000000005</v>
      </c>
      <c r="T45" s="58">
        <v>35.644651000000003</v>
      </c>
      <c r="U45" s="5"/>
      <c r="V45" s="5"/>
      <c r="W45" s="5"/>
      <c r="X45" s="5"/>
      <c r="Y45" s="5"/>
    </row>
    <row r="46" spans="1:25" x14ac:dyDescent="0.45">
      <c r="A46" s="59"/>
      <c r="B46" s="37">
        <v>41</v>
      </c>
      <c r="C46" s="60">
        <v>1812</v>
      </c>
      <c r="D46" s="37">
        <v>453</v>
      </c>
      <c r="E46" s="37">
        <v>577</v>
      </c>
      <c r="F46" s="37">
        <v>481</v>
      </c>
      <c r="G46" s="61">
        <v>202</v>
      </c>
      <c r="H46" s="60">
        <v>1686.705575</v>
      </c>
      <c r="I46" s="37">
        <v>119.31548100000001</v>
      </c>
      <c r="J46" s="37">
        <v>714.64913300000001</v>
      </c>
      <c r="K46" s="37">
        <v>797.27940799999999</v>
      </c>
      <c r="L46" s="37">
        <v>43.461537999999997</v>
      </c>
      <c r="M46" s="60">
        <v>972.99993099999995</v>
      </c>
      <c r="N46" s="37">
        <v>154.21292299999999</v>
      </c>
      <c r="O46" s="38">
        <v>20.988845999999999</v>
      </c>
      <c r="P46" s="58">
        <v>38.459752000000002</v>
      </c>
      <c r="Q46" s="62">
        <v>605.42167700000005</v>
      </c>
      <c r="R46" s="38">
        <v>91.570088999999996</v>
      </c>
      <c r="S46" s="38">
        <v>13.49283</v>
      </c>
      <c r="T46" s="58">
        <v>23.340427999999999</v>
      </c>
      <c r="U46" s="5"/>
      <c r="V46" s="5"/>
      <c r="W46" s="5"/>
      <c r="X46" s="5"/>
      <c r="Y46" s="5"/>
    </row>
    <row r="47" spans="1:25" x14ac:dyDescent="0.45">
      <c r="A47" s="59"/>
      <c r="B47" s="37">
        <v>42</v>
      </c>
      <c r="C47" s="60">
        <v>1091</v>
      </c>
      <c r="D47" s="37">
        <v>218</v>
      </c>
      <c r="E47" s="37">
        <v>458</v>
      </c>
      <c r="F47" s="37">
        <v>125</v>
      </c>
      <c r="G47" s="61">
        <v>244</v>
      </c>
      <c r="H47" s="60">
        <v>939.99999200000002</v>
      </c>
      <c r="I47" s="37">
        <v>50.000000999999997</v>
      </c>
      <c r="J47" s="37">
        <v>419.999999</v>
      </c>
      <c r="K47" s="37">
        <v>84.999998000000005</v>
      </c>
      <c r="L47" s="37">
        <v>364.99999800000001</v>
      </c>
      <c r="M47" s="60">
        <v>600.99997800000006</v>
      </c>
      <c r="N47" s="37">
        <v>125.62214899999999</v>
      </c>
      <c r="O47" s="38">
        <v>15.081338000000001</v>
      </c>
      <c r="P47" s="58">
        <v>48.537638999999999</v>
      </c>
      <c r="Q47" s="62">
        <v>414.13006799999999</v>
      </c>
      <c r="R47" s="38">
        <v>87.221523000000005</v>
      </c>
      <c r="S47" s="38">
        <v>7.9740409999999997</v>
      </c>
      <c r="T47" s="58">
        <v>32.069510999999999</v>
      </c>
      <c r="U47" s="5"/>
      <c r="V47" s="5"/>
      <c r="W47" s="5"/>
      <c r="X47" s="5"/>
      <c r="Y47" s="5"/>
    </row>
    <row r="48" spans="1:25" x14ac:dyDescent="0.45">
      <c r="A48" s="59"/>
      <c r="B48" s="37">
        <v>43</v>
      </c>
      <c r="C48" s="60">
        <v>1765</v>
      </c>
      <c r="D48" s="37">
        <v>669</v>
      </c>
      <c r="E48" s="37">
        <v>405</v>
      </c>
      <c r="F48" s="37">
        <v>421</v>
      </c>
      <c r="G48" s="61">
        <v>183</v>
      </c>
      <c r="H48" s="60">
        <v>1269.6699599999999</v>
      </c>
      <c r="I48" s="37">
        <v>262.01954499999999</v>
      </c>
      <c r="J48" s="37">
        <v>432.77027500000003</v>
      </c>
      <c r="K48" s="37">
        <v>458.34953000000002</v>
      </c>
      <c r="L48" s="37">
        <v>116.530608</v>
      </c>
      <c r="M48" s="60">
        <v>811.00003700000002</v>
      </c>
      <c r="N48" s="37">
        <v>136.79758100000001</v>
      </c>
      <c r="O48" s="38">
        <v>12.047962999999999</v>
      </c>
      <c r="P48" s="58">
        <v>16.867148</v>
      </c>
      <c r="Q48" s="62">
        <v>532.51997300000005</v>
      </c>
      <c r="R48" s="38">
        <v>85.067403999999996</v>
      </c>
      <c r="S48" s="38">
        <v>6.5403229999999999</v>
      </c>
      <c r="T48" s="58">
        <v>10.671053000000001</v>
      </c>
      <c r="U48" s="5"/>
      <c r="V48" s="5"/>
      <c r="W48" s="5"/>
      <c r="X48" s="5"/>
      <c r="Y48" s="5"/>
    </row>
    <row r="49" spans="1:25" x14ac:dyDescent="0.45">
      <c r="A49" s="59"/>
      <c r="B49" s="37">
        <v>44</v>
      </c>
      <c r="C49" s="60">
        <v>1763</v>
      </c>
      <c r="D49" s="37">
        <v>240</v>
      </c>
      <c r="E49" s="37">
        <v>279</v>
      </c>
      <c r="F49" s="37">
        <v>320</v>
      </c>
      <c r="G49" s="61">
        <v>866</v>
      </c>
      <c r="H49" s="60">
        <v>1290.0000050000001</v>
      </c>
      <c r="I49" s="37">
        <v>189.99999800000001</v>
      </c>
      <c r="J49" s="37">
        <v>274.99999500000001</v>
      </c>
      <c r="K49" s="37">
        <v>120.00000199999999</v>
      </c>
      <c r="L49" s="37">
        <v>629.99999500000001</v>
      </c>
      <c r="M49" s="60">
        <v>1442.9997430000001</v>
      </c>
      <c r="N49" s="37">
        <v>342.78508599999998</v>
      </c>
      <c r="O49" s="38">
        <v>46.563574000000003</v>
      </c>
      <c r="P49" s="58">
        <v>185.930376</v>
      </c>
      <c r="Q49" s="62">
        <v>1004.104077</v>
      </c>
      <c r="R49" s="38">
        <v>232.76547400000001</v>
      </c>
      <c r="S49" s="38">
        <v>29.191680999999999</v>
      </c>
      <c r="T49" s="58">
        <v>128.15356399999999</v>
      </c>
      <c r="U49" s="5"/>
      <c r="V49" s="5"/>
      <c r="W49" s="5"/>
      <c r="X49" s="5"/>
      <c r="Y49" s="5"/>
    </row>
    <row r="50" spans="1:25" x14ac:dyDescent="0.45">
      <c r="A50" s="59"/>
      <c r="B50" s="37">
        <v>45</v>
      </c>
      <c r="C50" s="60">
        <v>2358</v>
      </c>
      <c r="D50" s="37">
        <v>867</v>
      </c>
      <c r="E50" s="37">
        <v>579</v>
      </c>
      <c r="F50" s="37">
        <v>566</v>
      </c>
      <c r="G50" s="61">
        <v>254</v>
      </c>
      <c r="H50" s="60">
        <v>1317.707893</v>
      </c>
      <c r="I50" s="37">
        <v>308.22727300000003</v>
      </c>
      <c r="J50" s="37">
        <v>490.71429599999999</v>
      </c>
      <c r="K50" s="37">
        <v>383.523079</v>
      </c>
      <c r="L50" s="37">
        <v>73.243245000000002</v>
      </c>
      <c r="M50" s="60">
        <v>1166.000031</v>
      </c>
      <c r="N50" s="37">
        <v>255.21369300000001</v>
      </c>
      <c r="O50" s="38">
        <v>15.829178000000001</v>
      </c>
      <c r="P50" s="58">
        <v>29.396839</v>
      </c>
      <c r="Q50" s="62">
        <v>748.200827</v>
      </c>
      <c r="R50" s="38">
        <v>163.677243</v>
      </c>
      <c r="S50" s="38">
        <v>8.0761260000000004</v>
      </c>
      <c r="T50" s="58">
        <v>16.954540000000001</v>
      </c>
      <c r="U50" s="5"/>
      <c r="V50" s="5"/>
      <c r="W50" s="5"/>
      <c r="X50" s="5"/>
      <c r="Y50" s="5"/>
    </row>
    <row r="51" spans="1:25" x14ac:dyDescent="0.45">
      <c r="A51" s="59"/>
      <c r="B51" s="37">
        <v>46</v>
      </c>
      <c r="C51" s="60">
        <v>2113</v>
      </c>
      <c r="D51" s="37">
        <v>546</v>
      </c>
      <c r="E51" s="37">
        <v>536</v>
      </c>
      <c r="F51" s="37">
        <v>524</v>
      </c>
      <c r="G51" s="61">
        <v>371</v>
      </c>
      <c r="H51" s="60">
        <v>1327.845532</v>
      </c>
      <c r="I51" s="37">
        <v>315.000001</v>
      </c>
      <c r="J51" s="37">
        <v>572.84552900000006</v>
      </c>
      <c r="K51" s="37">
        <v>275.00000299999999</v>
      </c>
      <c r="L51" s="37">
        <v>145.00000299999999</v>
      </c>
      <c r="M51" s="60">
        <v>1121.9999459999999</v>
      </c>
      <c r="N51" s="37">
        <v>299.78819700000003</v>
      </c>
      <c r="O51" s="38">
        <v>14.211525999999999</v>
      </c>
      <c r="P51" s="58">
        <v>47.608611000000003</v>
      </c>
      <c r="Q51" s="62">
        <v>711.28685599999994</v>
      </c>
      <c r="R51" s="38">
        <v>185.093504</v>
      </c>
      <c r="S51" s="38">
        <v>9.9480679999999992</v>
      </c>
      <c r="T51" s="58">
        <v>28.423051000000001</v>
      </c>
      <c r="U51" s="5"/>
      <c r="V51" s="5"/>
      <c r="W51" s="5"/>
      <c r="X51" s="5"/>
      <c r="Y51" s="5"/>
    </row>
    <row r="52" spans="1:25" x14ac:dyDescent="0.45">
      <c r="A52" s="59"/>
      <c r="B52" s="37">
        <v>47</v>
      </c>
      <c r="C52" s="60">
        <v>1278</v>
      </c>
      <c r="D52" s="37">
        <v>346</v>
      </c>
      <c r="E52" s="37">
        <v>579</v>
      </c>
      <c r="F52" s="37">
        <v>246</v>
      </c>
      <c r="G52" s="61">
        <v>54</v>
      </c>
      <c r="H52" s="60">
        <v>1061.5841559999999</v>
      </c>
      <c r="I52" s="37">
        <v>148.07692499999999</v>
      </c>
      <c r="J52" s="37">
        <v>464.219652</v>
      </c>
      <c r="K52" s="37">
        <v>226.946111</v>
      </c>
      <c r="L52" s="37">
        <v>222.34146799999999</v>
      </c>
      <c r="M52" s="60">
        <v>768.00006900000005</v>
      </c>
      <c r="N52" s="37">
        <v>129.54444799999999</v>
      </c>
      <c r="O52" s="38">
        <v>11.409169</v>
      </c>
      <c r="P52" s="58">
        <v>15.972837</v>
      </c>
      <c r="Q52" s="62">
        <v>504.28527400000002</v>
      </c>
      <c r="R52" s="38">
        <v>80.557051000000001</v>
      </c>
      <c r="S52" s="38">
        <v>6.193549</v>
      </c>
      <c r="T52" s="58">
        <v>10.105264</v>
      </c>
      <c r="U52" s="5"/>
      <c r="V52" s="5"/>
      <c r="W52" s="5"/>
      <c r="X52" s="5"/>
      <c r="Y52" s="5"/>
    </row>
    <row r="53" spans="1:25" x14ac:dyDescent="0.45">
      <c r="A53" s="59"/>
      <c r="B53" s="37">
        <v>48</v>
      </c>
      <c r="C53" s="60">
        <v>2438</v>
      </c>
      <c r="D53" s="37">
        <v>597</v>
      </c>
      <c r="E53" s="37">
        <v>959</v>
      </c>
      <c r="F53" s="37">
        <v>371</v>
      </c>
      <c r="G53" s="61">
        <v>409</v>
      </c>
      <c r="H53" s="60">
        <v>1955.0000030000001</v>
      </c>
      <c r="I53" s="37">
        <v>399.999999</v>
      </c>
      <c r="J53" s="37">
        <v>1005.000015</v>
      </c>
      <c r="K53" s="37">
        <v>410.00000499999999</v>
      </c>
      <c r="L53" s="37">
        <v>139.999999</v>
      </c>
      <c r="M53" s="60">
        <v>1366.0000279999999</v>
      </c>
      <c r="N53" s="37">
        <v>312.10715199999999</v>
      </c>
      <c r="O53" s="38">
        <v>28.598685</v>
      </c>
      <c r="P53" s="58">
        <v>92.803560000000004</v>
      </c>
      <c r="Q53" s="62">
        <v>916.07626600000003</v>
      </c>
      <c r="R53" s="38">
        <v>207.31088700000001</v>
      </c>
      <c r="S53" s="38">
        <v>16.112503</v>
      </c>
      <c r="T53" s="58">
        <v>60.081418999999997</v>
      </c>
      <c r="U53" s="5"/>
      <c r="V53" s="5"/>
      <c r="W53" s="5"/>
      <c r="X53" s="5"/>
      <c r="Y53" s="5"/>
    </row>
    <row r="54" spans="1:25" x14ac:dyDescent="0.45">
      <c r="A54" s="59"/>
      <c r="B54" s="37">
        <v>49</v>
      </c>
      <c r="C54" s="60">
        <v>703</v>
      </c>
      <c r="D54" s="37">
        <v>287</v>
      </c>
      <c r="E54" s="37">
        <v>127</v>
      </c>
      <c r="F54" s="37">
        <v>176</v>
      </c>
      <c r="G54" s="61">
        <v>89</v>
      </c>
      <c r="H54" s="60">
        <v>484.29212200000001</v>
      </c>
      <c r="I54" s="37">
        <v>201.772728</v>
      </c>
      <c r="J54" s="37">
        <v>124.285715</v>
      </c>
      <c r="K54" s="37">
        <v>79.476927000000003</v>
      </c>
      <c r="L54" s="37">
        <v>56.756757</v>
      </c>
      <c r="M54" s="60">
        <v>324.00000599999998</v>
      </c>
      <c r="N54" s="37">
        <v>96.425826999999998</v>
      </c>
      <c r="O54" s="38">
        <v>3.7480720000000001</v>
      </c>
      <c r="P54" s="58">
        <v>10.411311</v>
      </c>
      <c r="Q54" s="62">
        <v>200.31362799999999</v>
      </c>
      <c r="R54" s="38">
        <v>63.511242000000003</v>
      </c>
      <c r="S54" s="38">
        <v>1.66581</v>
      </c>
      <c r="T54" s="58">
        <v>5.4138820000000001</v>
      </c>
      <c r="U54" s="5"/>
      <c r="V54" s="5"/>
      <c r="W54" s="5"/>
      <c r="X54" s="5"/>
      <c r="Y54" s="5"/>
    </row>
    <row r="55" spans="1:25" x14ac:dyDescent="0.45">
      <c r="A55" s="57"/>
      <c r="B55" s="37">
        <v>50</v>
      </c>
      <c r="C55" s="60">
        <v>626</v>
      </c>
      <c r="D55" s="37">
        <v>57</v>
      </c>
      <c r="E55" s="37">
        <v>163</v>
      </c>
      <c r="F55" s="37">
        <v>122</v>
      </c>
      <c r="G55" s="61">
        <v>279</v>
      </c>
      <c r="H55" s="60">
        <v>488.48711900000001</v>
      </c>
      <c r="I55" s="37">
        <v>19.444444000000001</v>
      </c>
      <c r="J55" s="37">
        <v>164.554757</v>
      </c>
      <c r="K55" s="37">
        <v>40.161288999999996</v>
      </c>
      <c r="L55" s="37">
        <v>264.32664699999998</v>
      </c>
      <c r="M55" s="60">
        <v>549.99993800000004</v>
      </c>
      <c r="N55" s="37">
        <v>136.13864599999999</v>
      </c>
      <c r="O55" s="38">
        <v>24.662158999999999</v>
      </c>
      <c r="P55" s="58">
        <v>73.310803000000007</v>
      </c>
      <c r="Q55" s="62">
        <v>422.635088</v>
      </c>
      <c r="R55" s="38">
        <v>95.146621999999994</v>
      </c>
      <c r="S55" s="38">
        <v>19.256754999999998</v>
      </c>
      <c r="T55" s="58">
        <v>48.648643</v>
      </c>
      <c r="U55" s="5"/>
      <c r="V55" s="5"/>
      <c r="W55" s="5"/>
      <c r="X55" s="5"/>
      <c r="Y55" s="5"/>
    </row>
    <row r="56" spans="1:25" x14ac:dyDescent="0.45">
      <c r="A56" s="59"/>
      <c r="B56" s="37">
        <v>51</v>
      </c>
      <c r="C56" s="60">
        <v>2798</v>
      </c>
      <c r="D56" s="37">
        <v>535</v>
      </c>
      <c r="E56" s="37">
        <v>581</v>
      </c>
      <c r="F56" s="37">
        <v>1054</v>
      </c>
      <c r="G56" s="61">
        <v>496</v>
      </c>
      <c r="H56" s="60">
        <v>1575.000006</v>
      </c>
      <c r="I56" s="37">
        <v>235.00000199999999</v>
      </c>
      <c r="J56" s="37">
        <v>445.000001</v>
      </c>
      <c r="K56" s="37">
        <v>670.00000199999999</v>
      </c>
      <c r="L56" s="37">
        <v>215.00000499999999</v>
      </c>
      <c r="M56" s="60">
        <v>1404.9999780000001</v>
      </c>
      <c r="N56" s="37">
        <v>240.36095599999999</v>
      </c>
      <c r="O56" s="38">
        <v>27.943961999999999</v>
      </c>
      <c r="P56" s="58">
        <v>49.756073999999998</v>
      </c>
      <c r="Q56" s="62">
        <v>873.19653400000004</v>
      </c>
      <c r="R56" s="38">
        <v>145.11537899999999</v>
      </c>
      <c r="S56" s="38">
        <v>16.414476000000001</v>
      </c>
      <c r="T56" s="58">
        <v>30.134823999999998</v>
      </c>
      <c r="U56" s="5"/>
      <c r="V56" s="5"/>
      <c r="W56" s="5"/>
      <c r="X56" s="5"/>
      <c r="Y56" s="5"/>
    </row>
    <row r="57" spans="1:25" x14ac:dyDescent="0.45">
      <c r="A57" s="59"/>
      <c r="B57" s="37">
        <v>52</v>
      </c>
      <c r="C57" s="60">
        <v>2487</v>
      </c>
      <c r="D57" s="37">
        <v>335</v>
      </c>
      <c r="E57" s="37">
        <v>604</v>
      </c>
      <c r="F57" s="37">
        <v>468</v>
      </c>
      <c r="G57" s="61">
        <v>991</v>
      </c>
      <c r="H57" s="60">
        <v>1715.0000170000001</v>
      </c>
      <c r="I57" s="37">
        <v>195.00000199999999</v>
      </c>
      <c r="J57" s="37">
        <v>570.00001899999995</v>
      </c>
      <c r="K57" s="37">
        <v>379.99999700000001</v>
      </c>
      <c r="L57" s="37">
        <v>569.99999100000002</v>
      </c>
      <c r="M57" s="60">
        <v>1631.9999580000001</v>
      </c>
      <c r="N57" s="37">
        <v>382.59138799999999</v>
      </c>
      <c r="O57" s="38">
        <v>62.220022999999998</v>
      </c>
      <c r="P57" s="58">
        <v>188.37850599999999</v>
      </c>
      <c r="Q57" s="62">
        <v>1210.0293469999999</v>
      </c>
      <c r="R57" s="38">
        <v>266.86006900000001</v>
      </c>
      <c r="S57" s="38">
        <v>45.071944999999999</v>
      </c>
      <c r="T57" s="58">
        <v>124.877838</v>
      </c>
      <c r="U57" s="5"/>
      <c r="V57" s="5"/>
      <c r="W57" s="5"/>
      <c r="X57" s="5"/>
      <c r="Y57" s="5"/>
    </row>
    <row r="58" spans="1:25" x14ac:dyDescent="0.45">
      <c r="A58" s="59"/>
      <c r="B58" s="37">
        <v>53</v>
      </c>
      <c r="C58" s="60">
        <v>1244</v>
      </c>
      <c r="D58" s="37">
        <v>328</v>
      </c>
      <c r="E58" s="37">
        <v>407</v>
      </c>
      <c r="F58" s="37">
        <v>364</v>
      </c>
      <c r="G58" s="61">
        <v>87</v>
      </c>
      <c r="H58" s="60">
        <v>798.10958600000004</v>
      </c>
      <c r="I58" s="37">
        <v>191.155877</v>
      </c>
      <c r="J58" s="37">
        <v>326.51638700000001</v>
      </c>
      <c r="K58" s="37">
        <v>262.30259999999998</v>
      </c>
      <c r="L58" s="37">
        <v>6.1347269999999998</v>
      </c>
      <c r="M58" s="60">
        <v>673.000047</v>
      </c>
      <c r="N58" s="37">
        <v>131.53626600000001</v>
      </c>
      <c r="O58" s="38">
        <v>10.231977000000001</v>
      </c>
      <c r="P58" s="58">
        <v>19.473763000000002</v>
      </c>
      <c r="Q58" s="62">
        <v>418.190809</v>
      </c>
      <c r="R58" s="38">
        <v>81.199762000000007</v>
      </c>
      <c r="S58" s="38">
        <v>4.2908289999999996</v>
      </c>
      <c r="T58" s="58">
        <v>11.552232</v>
      </c>
      <c r="U58" s="5"/>
      <c r="V58" s="5"/>
      <c r="W58" s="5"/>
      <c r="X58" s="5"/>
      <c r="Y58" s="5"/>
    </row>
    <row r="59" spans="1:25" x14ac:dyDescent="0.45">
      <c r="A59" s="57"/>
      <c r="B59" s="37">
        <v>54</v>
      </c>
      <c r="C59" s="60">
        <v>1976</v>
      </c>
      <c r="D59" s="37">
        <v>761</v>
      </c>
      <c r="E59" s="37">
        <v>554</v>
      </c>
      <c r="F59" s="37">
        <v>412</v>
      </c>
      <c r="G59" s="61">
        <v>180</v>
      </c>
      <c r="H59" s="60">
        <v>1193.708251</v>
      </c>
      <c r="I59" s="37">
        <v>337.85674699999998</v>
      </c>
      <c r="J59" s="37">
        <v>474.579745</v>
      </c>
      <c r="K59" s="37">
        <v>243.59582499999999</v>
      </c>
      <c r="L59" s="37">
        <v>115.55829300000001</v>
      </c>
      <c r="M59" s="60">
        <v>889.99999000000003</v>
      </c>
      <c r="N59" s="37">
        <v>173.94839200000001</v>
      </c>
      <c r="O59" s="38">
        <v>13.531143</v>
      </c>
      <c r="P59" s="58">
        <v>25.75282</v>
      </c>
      <c r="Q59" s="62">
        <v>553.030891</v>
      </c>
      <c r="R59" s="38">
        <v>107.38154900000001</v>
      </c>
      <c r="S59" s="38">
        <v>5.6743499999999996</v>
      </c>
      <c r="T59" s="58">
        <v>15.277096</v>
      </c>
      <c r="U59" s="5"/>
      <c r="V59" s="5"/>
      <c r="W59" s="5"/>
      <c r="X59" s="5"/>
      <c r="Y59" s="5"/>
    </row>
    <row r="60" spans="1:25" x14ac:dyDescent="0.45">
      <c r="A60" s="59"/>
      <c r="B60" s="37">
        <v>55</v>
      </c>
      <c r="C60" s="60">
        <v>0</v>
      </c>
      <c r="D60" s="37">
        <v>0</v>
      </c>
      <c r="E60" s="37">
        <v>0</v>
      </c>
      <c r="F60" s="37">
        <v>0</v>
      </c>
      <c r="G60" s="61">
        <v>0</v>
      </c>
      <c r="H60" s="60">
        <v>0</v>
      </c>
      <c r="I60" s="37">
        <v>0</v>
      </c>
      <c r="J60" s="37">
        <v>0</v>
      </c>
      <c r="K60" s="37">
        <v>0</v>
      </c>
      <c r="L60" s="37">
        <v>0</v>
      </c>
      <c r="M60" s="60">
        <v>6.9947150000000002</v>
      </c>
      <c r="N60" s="37">
        <v>1.339842</v>
      </c>
      <c r="O60" s="38">
        <v>0.11613900000000001</v>
      </c>
      <c r="P60" s="58">
        <v>0.221719</v>
      </c>
      <c r="Q60" s="62">
        <v>4.9253349999999996</v>
      </c>
      <c r="R60" s="38">
        <v>0.94023999999999996</v>
      </c>
      <c r="S60" s="38">
        <v>6.8626999999999994E-2</v>
      </c>
      <c r="T60" s="58">
        <v>0.168929</v>
      </c>
      <c r="U60" s="5"/>
      <c r="V60" s="5"/>
      <c r="W60" s="5"/>
      <c r="X60" s="5"/>
      <c r="Y60" s="5"/>
    </row>
    <row r="61" spans="1:25" x14ac:dyDescent="0.45">
      <c r="A61" s="59"/>
      <c r="B61" s="37">
        <v>56</v>
      </c>
      <c r="C61" s="60">
        <v>2062</v>
      </c>
      <c r="D61" s="37">
        <v>518</v>
      </c>
      <c r="E61" s="37">
        <v>893</v>
      </c>
      <c r="F61" s="37">
        <v>320</v>
      </c>
      <c r="G61" s="61">
        <v>224</v>
      </c>
      <c r="H61" s="60">
        <v>1293.200957</v>
      </c>
      <c r="I61" s="37">
        <v>175.55555799999999</v>
      </c>
      <c r="J61" s="37">
        <v>722.65820299999996</v>
      </c>
      <c r="K61" s="37">
        <v>173.65384700000001</v>
      </c>
      <c r="L61" s="37">
        <v>188.33333400000001</v>
      </c>
      <c r="M61" s="60">
        <v>1200.09429</v>
      </c>
      <c r="N61" s="37">
        <v>229.878817</v>
      </c>
      <c r="O61" s="38">
        <v>19.926093999999999</v>
      </c>
      <c r="P61" s="58">
        <v>38.040725000000002</v>
      </c>
      <c r="Q61" s="62">
        <v>845.04752699999995</v>
      </c>
      <c r="R61" s="38">
        <v>161.318468</v>
      </c>
      <c r="S61" s="38">
        <v>11.774509999999999</v>
      </c>
      <c r="T61" s="58">
        <v>28.983409000000002</v>
      </c>
      <c r="U61" s="5"/>
      <c r="V61" s="5"/>
      <c r="W61" s="5"/>
      <c r="X61" s="5"/>
      <c r="Y61" s="5"/>
    </row>
    <row r="62" spans="1:25" x14ac:dyDescent="0.45">
      <c r="A62" s="59"/>
      <c r="B62" s="37">
        <v>57</v>
      </c>
      <c r="C62" s="60">
        <v>1488</v>
      </c>
      <c r="D62" s="37">
        <v>196</v>
      </c>
      <c r="E62" s="37">
        <v>605</v>
      </c>
      <c r="F62" s="37">
        <v>342</v>
      </c>
      <c r="G62" s="61">
        <v>274</v>
      </c>
      <c r="H62" s="60">
        <v>1243.9999780000001</v>
      </c>
      <c r="I62" s="37">
        <v>319.99999500000001</v>
      </c>
      <c r="J62" s="37">
        <v>494.99999600000001</v>
      </c>
      <c r="K62" s="37">
        <v>144.999999</v>
      </c>
      <c r="L62" s="37">
        <v>280.000001</v>
      </c>
      <c r="M62" s="60">
        <v>969.99982999999997</v>
      </c>
      <c r="N62" s="37">
        <v>205.148662</v>
      </c>
      <c r="O62" s="38">
        <v>18.878588000000001</v>
      </c>
      <c r="P62" s="58">
        <v>76.862821999999994</v>
      </c>
      <c r="Q62" s="62">
        <v>719.63379399999997</v>
      </c>
      <c r="R62" s="38">
        <v>152.11022800000001</v>
      </c>
      <c r="S62" s="38">
        <v>14.383686000000001</v>
      </c>
      <c r="T62" s="58">
        <v>55.287292999999998</v>
      </c>
      <c r="U62" s="5"/>
      <c r="V62" s="5"/>
      <c r="W62" s="5"/>
      <c r="X62" s="5"/>
      <c r="Y62" s="5"/>
    </row>
    <row r="63" spans="1:25" x14ac:dyDescent="0.45">
      <c r="A63" s="57"/>
      <c r="B63" s="37">
        <v>58</v>
      </c>
      <c r="C63" s="60">
        <v>1399</v>
      </c>
      <c r="D63" s="37">
        <v>364</v>
      </c>
      <c r="E63" s="37">
        <v>601</v>
      </c>
      <c r="F63" s="37">
        <v>172</v>
      </c>
      <c r="G63" s="61">
        <v>183</v>
      </c>
      <c r="H63" s="60">
        <v>984.60598000000005</v>
      </c>
      <c r="I63" s="37">
        <v>233.731347</v>
      </c>
      <c r="J63" s="37">
        <v>454.49540999999999</v>
      </c>
      <c r="K63" s="37">
        <v>133.52173500000001</v>
      </c>
      <c r="L63" s="37">
        <v>129.94444200000001</v>
      </c>
      <c r="M63" s="60">
        <v>736.91101500000002</v>
      </c>
      <c r="N63" s="37">
        <v>172.31878699999999</v>
      </c>
      <c r="O63" s="38">
        <v>9.9994910000000008</v>
      </c>
      <c r="P63" s="58">
        <v>35.243416000000003</v>
      </c>
      <c r="Q63" s="62">
        <v>525.88070800000003</v>
      </c>
      <c r="R63" s="38">
        <v>125.734768</v>
      </c>
      <c r="S63" s="38">
        <v>6.9050209999999996</v>
      </c>
      <c r="T63" s="58">
        <v>24.866472999999999</v>
      </c>
      <c r="U63" s="5"/>
      <c r="V63" s="5"/>
      <c r="W63" s="5"/>
      <c r="X63" s="5"/>
      <c r="Y63" s="5"/>
    </row>
    <row r="64" spans="1:25" x14ac:dyDescent="0.45">
      <c r="A64" s="59"/>
      <c r="B64" s="37">
        <v>59</v>
      </c>
      <c r="C64" s="60">
        <v>742</v>
      </c>
      <c r="D64" s="37">
        <v>89</v>
      </c>
      <c r="E64" s="37">
        <v>254</v>
      </c>
      <c r="F64" s="37">
        <v>82</v>
      </c>
      <c r="G64" s="61">
        <v>292</v>
      </c>
      <c r="H64" s="60">
        <v>512.17383600000005</v>
      </c>
      <c r="I64" s="37">
        <v>82.409638999999999</v>
      </c>
      <c r="J64" s="37">
        <v>219.741274</v>
      </c>
      <c r="K64" s="37">
        <v>78.622224000000003</v>
      </c>
      <c r="L64" s="37">
        <v>129.17847</v>
      </c>
      <c r="M64" s="60">
        <v>398.99996800000002</v>
      </c>
      <c r="N64" s="37">
        <v>52.597656000000001</v>
      </c>
      <c r="O64" s="38">
        <v>29.749998000000001</v>
      </c>
      <c r="P64" s="58">
        <v>22.749998000000001</v>
      </c>
      <c r="Q64" s="62">
        <v>319.37497400000001</v>
      </c>
      <c r="R64" s="38">
        <v>38.961227000000001</v>
      </c>
      <c r="S64" s="38">
        <v>18.374998999999999</v>
      </c>
      <c r="T64" s="58">
        <v>17.499998999999999</v>
      </c>
      <c r="U64" s="5"/>
      <c r="V64" s="5"/>
      <c r="W64" s="5"/>
      <c r="X64" s="5"/>
      <c r="Y64" s="5"/>
    </row>
    <row r="65" spans="1:25" x14ac:dyDescent="0.45">
      <c r="A65" s="59"/>
      <c r="B65" s="37">
        <v>60</v>
      </c>
      <c r="C65" s="60">
        <v>0</v>
      </c>
      <c r="D65" s="37">
        <v>0</v>
      </c>
      <c r="E65" s="37">
        <v>0</v>
      </c>
      <c r="F65" s="37">
        <v>0</v>
      </c>
      <c r="G65" s="61">
        <v>0</v>
      </c>
      <c r="H65" s="60">
        <v>0</v>
      </c>
      <c r="I65" s="37">
        <v>0</v>
      </c>
      <c r="J65" s="37">
        <v>0</v>
      </c>
      <c r="K65" s="37">
        <v>0</v>
      </c>
      <c r="L65" s="37">
        <v>0</v>
      </c>
      <c r="M65" s="60">
        <v>0.99999899999999997</v>
      </c>
      <c r="N65" s="37">
        <v>0.131824</v>
      </c>
      <c r="O65" s="38">
        <v>7.4561000000000002E-2</v>
      </c>
      <c r="P65" s="58">
        <v>5.7016999999999998E-2</v>
      </c>
      <c r="Q65" s="62">
        <v>0.80043799999999998</v>
      </c>
      <c r="R65" s="38">
        <v>9.7646999999999998E-2</v>
      </c>
      <c r="S65" s="38">
        <v>4.6052999999999997E-2</v>
      </c>
      <c r="T65" s="58">
        <v>4.3860000000000003E-2</v>
      </c>
      <c r="U65" s="5"/>
      <c r="V65" s="5"/>
      <c r="W65" s="5"/>
      <c r="X65" s="5"/>
      <c r="Y65" s="5"/>
    </row>
    <row r="66" spans="1:25" x14ac:dyDescent="0.45">
      <c r="A66" s="59"/>
      <c r="B66" s="37">
        <v>61</v>
      </c>
      <c r="C66" s="60">
        <v>514</v>
      </c>
      <c r="D66" s="37">
        <v>187</v>
      </c>
      <c r="E66" s="37">
        <v>62</v>
      </c>
      <c r="F66" s="37">
        <v>162</v>
      </c>
      <c r="G66" s="61">
        <v>83</v>
      </c>
      <c r="H66" s="60">
        <v>390.42192</v>
      </c>
      <c r="I66" s="37">
        <v>125.93373699999999</v>
      </c>
      <c r="J66" s="37">
        <v>50.051814999999998</v>
      </c>
      <c r="K66" s="37">
        <v>144.140625</v>
      </c>
      <c r="L66" s="37">
        <v>64.962406000000001</v>
      </c>
      <c r="M66" s="60">
        <v>237.99999199999999</v>
      </c>
      <c r="N66" s="37">
        <v>51.323931999999999</v>
      </c>
      <c r="O66" s="38">
        <v>3.9447890000000001</v>
      </c>
      <c r="P66" s="58">
        <v>9.8742370000000008</v>
      </c>
      <c r="Q66" s="62">
        <v>149.60805500000001</v>
      </c>
      <c r="R66" s="38">
        <v>34.012790000000003</v>
      </c>
      <c r="S66" s="38">
        <v>2.6185320000000001</v>
      </c>
      <c r="T66" s="58">
        <v>5.6574660000000003</v>
      </c>
      <c r="U66" s="5"/>
      <c r="V66" s="5"/>
      <c r="W66" s="5"/>
      <c r="X66" s="5"/>
      <c r="Y66" s="5"/>
    </row>
    <row r="67" spans="1:25" x14ac:dyDescent="0.45">
      <c r="A67" s="57"/>
      <c r="B67" s="37">
        <v>62</v>
      </c>
      <c r="C67" s="60">
        <v>951</v>
      </c>
      <c r="D67" s="37">
        <v>300</v>
      </c>
      <c r="E67" s="37">
        <v>347</v>
      </c>
      <c r="F67" s="37">
        <v>165</v>
      </c>
      <c r="G67" s="61">
        <v>96</v>
      </c>
      <c r="H67" s="60">
        <v>540.00000299999999</v>
      </c>
      <c r="I67" s="37">
        <v>200.000001</v>
      </c>
      <c r="J67" s="37">
        <v>190.000001</v>
      </c>
      <c r="K67" s="37">
        <v>124.999999</v>
      </c>
      <c r="L67" s="37">
        <v>25</v>
      </c>
      <c r="M67" s="60">
        <v>472.00001900000001</v>
      </c>
      <c r="N67" s="37">
        <v>125.34871699999999</v>
      </c>
      <c r="O67" s="38">
        <v>3.753479</v>
      </c>
      <c r="P67" s="58">
        <v>13.606362000000001</v>
      </c>
      <c r="Q67" s="62">
        <v>327.96025200000003</v>
      </c>
      <c r="R67" s="38">
        <v>91.400105999999994</v>
      </c>
      <c r="S67" s="38">
        <v>2.3459249999999998</v>
      </c>
      <c r="T67" s="58">
        <v>8.9145129999999995</v>
      </c>
      <c r="U67" s="5"/>
      <c r="V67" s="5"/>
      <c r="W67" s="5"/>
      <c r="X67" s="5"/>
      <c r="Y67" s="5"/>
    </row>
    <row r="68" spans="1:25" x14ac:dyDescent="0.45">
      <c r="A68" s="59"/>
      <c r="B68" s="37">
        <v>63</v>
      </c>
      <c r="C68" s="60">
        <v>1638</v>
      </c>
      <c r="D68" s="37">
        <v>239</v>
      </c>
      <c r="E68" s="37">
        <v>507</v>
      </c>
      <c r="F68" s="37">
        <v>370</v>
      </c>
      <c r="G68" s="61">
        <v>446</v>
      </c>
      <c r="H68" s="60">
        <v>1108.3899799999999</v>
      </c>
      <c r="I68" s="37">
        <v>185.000001</v>
      </c>
      <c r="J68" s="37">
        <v>353.39001500000001</v>
      </c>
      <c r="K68" s="37">
        <v>255</v>
      </c>
      <c r="L68" s="37">
        <v>249.99999199999999</v>
      </c>
      <c r="M68" s="60">
        <v>1102.9998009999999</v>
      </c>
      <c r="N68" s="37">
        <v>243.335387</v>
      </c>
      <c r="O68" s="38">
        <v>19.326203</v>
      </c>
      <c r="P68" s="58">
        <v>78.024930999999995</v>
      </c>
      <c r="Q68" s="62">
        <v>809.55214100000001</v>
      </c>
      <c r="R68" s="38">
        <v>179.816879</v>
      </c>
      <c r="S68" s="38">
        <v>14.522227000000001</v>
      </c>
      <c r="T68" s="58">
        <v>55.779364000000001</v>
      </c>
      <c r="U68" s="5"/>
      <c r="V68" s="5"/>
      <c r="W68" s="5"/>
      <c r="X68" s="5"/>
      <c r="Y68" s="5"/>
    </row>
    <row r="69" spans="1:25" x14ac:dyDescent="0.45">
      <c r="A69" s="59"/>
      <c r="B69" s="37">
        <v>64</v>
      </c>
      <c r="C69" s="60">
        <v>6</v>
      </c>
      <c r="D69" s="37">
        <v>0</v>
      </c>
      <c r="E69" s="37">
        <v>6</v>
      </c>
      <c r="F69" s="37">
        <v>0</v>
      </c>
      <c r="G69" s="61">
        <v>0</v>
      </c>
      <c r="H69" s="60">
        <v>1.7875650000000001</v>
      </c>
      <c r="I69" s="37">
        <v>0</v>
      </c>
      <c r="J69" s="37">
        <v>1.7875650000000001</v>
      </c>
      <c r="K69" s="37">
        <v>0</v>
      </c>
      <c r="L69" s="37">
        <v>0</v>
      </c>
      <c r="M69" s="60">
        <v>0</v>
      </c>
      <c r="N69" s="37">
        <v>0</v>
      </c>
      <c r="O69" s="38">
        <v>0</v>
      </c>
      <c r="P69" s="58">
        <v>0</v>
      </c>
      <c r="Q69" s="62">
        <v>0</v>
      </c>
      <c r="R69" s="38">
        <v>0</v>
      </c>
      <c r="S69" s="38">
        <v>0</v>
      </c>
      <c r="T69" s="58">
        <v>0</v>
      </c>
      <c r="U69" s="5"/>
      <c r="V69" s="5"/>
      <c r="W69" s="5"/>
      <c r="X69" s="5"/>
      <c r="Y69" s="5"/>
    </row>
    <row r="70" spans="1:25" x14ac:dyDescent="0.45">
      <c r="A70" s="59"/>
      <c r="B70" s="37">
        <v>65</v>
      </c>
      <c r="C70" s="60">
        <v>1938</v>
      </c>
      <c r="D70" s="37">
        <v>857</v>
      </c>
      <c r="E70" s="37">
        <v>318</v>
      </c>
      <c r="F70" s="37">
        <v>505</v>
      </c>
      <c r="G70" s="61">
        <v>135</v>
      </c>
      <c r="H70" s="60">
        <v>1253.492056</v>
      </c>
      <c r="I70" s="37">
        <v>308.374662</v>
      </c>
      <c r="J70" s="37">
        <v>336.64222899999999</v>
      </c>
      <c r="K70" s="37">
        <v>429.84375499999999</v>
      </c>
      <c r="L70" s="37">
        <v>90.902259999999998</v>
      </c>
      <c r="M70" s="60">
        <v>864.00001599999996</v>
      </c>
      <c r="N70" s="37">
        <v>232.85241500000001</v>
      </c>
      <c r="O70" s="38">
        <v>21.390635</v>
      </c>
      <c r="P70" s="58">
        <v>56.081068999999999</v>
      </c>
      <c r="Q70" s="62">
        <v>596.94950700000004</v>
      </c>
      <c r="R70" s="38">
        <v>161.853725</v>
      </c>
      <c r="S70" s="38">
        <v>11.582535</v>
      </c>
      <c r="T70" s="58">
        <v>42.781270999999997</v>
      </c>
      <c r="U70" s="5"/>
      <c r="V70" s="5"/>
      <c r="W70" s="5"/>
      <c r="X70" s="5"/>
      <c r="Y70" s="5"/>
    </row>
    <row r="71" spans="1:25" x14ac:dyDescent="0.45">
      <c r="A71" s="57"/>
      <c r="B71" s="37">
        <v>66</v>
      </c>
      <c r="C71" s="60">
        <v>2398</v>
      </c>
      <c r="D71" s="37">
        <v>844</v>
      </c>
      <c r="E71" s="37">
        <v>505</v>
      </c>
      <c r="F71" s="37">
        <v>740</v>
      </c>
      <c r="G71" s="61">
        <v>230</v>
      </c>
      <c r="H71" s="60">
        <v>1728.782616</v>
      </c>
      <c r="I71" s="37">
        <v>451.777106</v>
      </c>
      <c r="J71" s="37">
        <v>503.16061300000001</v>
      </c>
      <c r="K71" s="37">
        <v>569.14062699999999</v>
      </c>
      <c r="L71" s="37">
        <v>170.0376</v>
      </c>
      <c r="M71" s="60">
        <v>1065.0000339999999</v>
      </c>
      <c r="N71" s="37">
        <v>237.431104</v>
      </c>
      <c r="O71" s="38">
        <v>18.764588</v>
      </c>
      <c r="P71" s="58">
        <v>43.331173</v>
      </c>
      <c r="Q71" s="62">
        <v>668.795436</v>
      </c>
      <c r="R71" s="38">
        <v>159.583572</v>
      </c>
      <c r="S71" s="38">
        <v>12.890336</v>
      </c>
      <c r="T71" s="58">
        <v>24.792444</v>
      </c>
      <c r="U71" s="5"/>
      <c r="V71" s="5"/>
      <c r="W71" s="5"/>
      <c r="X71" s="5"/>
      <c r="Y71" s="5"/>
    </row>
    <row r="72" spans="1:25" x14ac:dyDescent="0.45">
      <c r="A72" s="59"/>
      <c r="B72" s="37">
        <v>67</v>
      </c>
      <c r="C72" s="60">
        <v>956</v>
      </c>
      <c r="D72" s="37">
        <v>96</v>
      </c>
      <c r="E72" s="37">
        <v>203</v>
      </c>
      <c r="F72" s="37">
        <v>258</v>
      </c>
      <c r="G72" s="61">
        <v>380</v>
      </c>
      <c r="H72" s="60">
        <v>720.00000599999998</v>
      </c>
      <c r="I72" s="37">
        <v>260.00000299999999</v>
      </c>
      <c r="J72" s="37">
        <v>134.999999</v>
      </c>
      <c r="K72" s="37">
        <v>65.000000999999997</v>
      </c>
      <c r="L72" s="37">
        <v>260.00000799999998</v>
      </c>
      <c r="M72" s="60">
        <v>606.93424800000003</v>
      </c>
      <c r="N72" s="37">
        <v>161.52074400000001</v>
      </c>
      <c r="O72" s="38">
        <v>15.663349999999999</v>
      </c>
      <c r="P72" s="58">
        <v>42.112504999999999</v>
      </c>
      <c r="Q72" s="62">
        <v>428.12842599999999</v>
      </c>
      <c r="R72" s="38">
        <v>113.915082</v>
      </c>
      <c r="S72" s="38">
        <v>8.9039230000000007</v>
      </c>
      <c r="T72" s="58">
        <v>32.311506999999999</v>
      </c>
      <c r="U72" s="5"/>
      <c r="V72" s="5"/>
      <c r="W72" s="5"/>
      <c r="X72" s="5"/>
      <c r="Y72" s="5"/>
    </row>
    <row r="73" spans="1:25" x14ac:dyDescent="0.45">
      <c r="A73" s="59"/>
      <c r="B73" s="37">
        <v>68</v>
      </c>
      <c r="C73" s="60">
        <v>1907</v>
      </c>
      <c r="D73" s="37">
        <v>556</v>
      </c>
      <c r="E73" s="37">
        <v>368</v>
      </c>
      <c r="F73" s="37">
        <v>493</v>
      </c>
      <c r="G73" s="61">
        <v>367</v>
      </c>
      <c r="H73" s="60">
        <v>1379.478914</v>
      </c>
      <c r="I73" s="37">
        <v>415.00000599999998</v>
      </c>
      <c r="J73" s="37">
        <v>453.58255700000001</v>
      </c>
      <c r="K73" s="37">
        <v>322.15068200000002</v>
      </c>
      <c r="L73" s="37">
        <v>88.745642000000004</v>
      </c>
      <c r="M73" s="60">
        <v>961.99991599999998</v>
      </c>
      <c r="N73" s="37">
        <v>250.80221900000001</v>
      </c>
      <c r="O73" s="38">
        <v>30.394179999999999</v>
      </c>
      <c r="P73" s="58">
        <v>90.700091999999998</v>
      </c>
      <c r="Q73" s="62">
        <v>674.46132499999999</v>
      </c>
      <c r="R73" s="38">
        <v>174.54115899999999</v>
      </c>
      <c r="S73" s="38">
        <v>20.262786999999999</v>
      </c>
      <c r="T73" s="58">
        <v>60.788359999999997</v>
      </c>
      <c r="U73" s="5"/>
      <c r="V73" s="5"/>
      <c r="W73" s="5"/>
      <c r="X73" s="5"/>
      <c r="Y73" s="5"/>
    </row>
    <row r="74" spans="1:25" x14ac:dyDescent="0.45">
      <c r="A74" s="59"/>
      <c r="B74" s="37">
        <v>69</v>
      </c>
      <c r="C74" s="60">
        <v>3130</v>
      </c>
      <c r="D74" s="37">
        <v>418</v>
      </c>
      <c r="E74" s="37">
        <v>1022</v>
      </c>
      <c r="F74" s="37">
        <v>1119</v>
      </c>
      <c r="G74" s="61">
        <v>431</v>
      </c>
      <c r="H74" s="60">
        <v>2401.0461599999999</v>
      </c>
      <c r="I74" s="37">
        <v>320.36145399999998</v>
      </c>
      <c r="J74" s="37">
        <v>1091.707647</v>
      </c>
      <c r="K74" s="37">
        <v>631.37778200000002</v>
      </c>
      <c r="L74" s="37">
        <v>225.82153099999999</v>
      </c>
      <c r="M74" s="60">
        <v>1597.9998000000001</v>
      </c>
      <c r="N74" s="37">
        <v>292.02166699999998</v>
      </c>
      <c r="O74" s="38">
        <v>44.801340000000003</v>
      </c>
      <c r="P74" s="58">
        <v>61.313208000000003</v>
      </c>
      <c r="Q74" s="62">
        <v>1122.0323530000001</v>
      </c>
      <c r="R74" s="38">
        <v>205.66019299999999</v>
      </c>
      <c r="S74" s="38">
        <v>33.426169999999999</v>
      </c>
      <c r="T74" s="58">
        <v>41.859538999999998</v>
      </c>
      <c r="U74" s="5"/>
      <c r="V74" s="5"/>
      <c r="W74" s="5"/>
      <c r="X74" s="5"/>
      <c r="Y74" s="5"/>
    </row>
    <row r="75" spans="1:25" x14ac:dyDescent="0.45">
      <c r="A75" s="57"/>
      <c r="B75" s="37">
        <v>70</v>
      </c>
      <c r="C75" s="60">
        <v>0</v>
      </c>
      <c r="D75" s="37">
        <v>0</v>
      </c>
      <c r="E75" s="37">
        <v>0</v>
      </c>
      <c r="F75" s="37">
        <v>0</v>
      </c>
      <c r="G75" s="61">
        <v>0</v>
      </c>
      <c r="H75" s="60">
        <v>0</v>
      </c>
      <c r="I75" s="37">
        <v>0</v>
      </c>
      <c r="J75" s="37">
        <v>0</v>
      </c>
      <c r="K75" s="37">
        <v>0</v>
      </c>
      <c r="L75" s="37">
        <v>0</v>
      </c>
      <c r="M75" s="60">
        <v>0</v>
      </c>
      <c r="N75" s="37">
        <v>0</v>
      </c>
      <c r="O75" s="38">
        <v>0</v>
      </c>
      <c r="P75" s="58">
        <v>0</v>
      </c>
      <c r="Q75" s="62">
        <v>0</v>
      </c>
      <c r="R75" s="38">
        <v>0</v>
      </c>
      <c r="S75" s="38">
        <v>0</v>
      </c>
      <c r="T75" s="58">
        <v>0</v>
      </c>
      <c r="U75" s="5"/>
      <c r="V75" s="5"/>
      <c r="W75" s="5"/>
      <c r="X75" s="5"/>
      <c r="Y75" s="5"/>
    </row>
    <row r="76" spans="1:25" x14ac:dyDescent="0.45">
      <c r="A76" s="59"/>
      <c r="B76" s="37">
        <v>71</v>
      </c>
      <c r="C76" s="60">
        <v>1347</v>
      </c>
      <c r="D76" s="37">
        <v>130</v>
      </c>
      <c r="E76" s="37">
        <v>334</v>
      </c>
      <c r="F76" s="37">
        <v>222</v>
      </c>
      <c r="G76" s="61">
        <v>595</v>
      </c>
      <c r="H76" s="60">
        <v>843.33834000000002</v>
      </c>
      <c r="I76" s="37">
        <v>45</v>
      </c>
      <c r="J76" s="37">
        <v>305.00000799999998</v>
      </c>
      <c r="K76" s="37">
        <v>218.77778599999999</v>
      </c>
      <c r="L76" s="37">
        <v>224.56054700000001</v>
      </c>
      <c r="M76" s="60">
        <v>890.80891699999995</v>
      </c>
      <c r="N76" s="37">
        <v>177.97373899999999</v>
      </c>
      <c r="O76" s="38">
        <v>33.457844000000001</v>
      </c>
      <c r="P76" s="58">
        <v>76.352003999999994</v>
      </c>
      <c r="Q76" s="62">
        <v>688.01356099999998</v>
      </c>
      <c r="R76" s="38">
        <v>131.37643600000001</v>
      </c>
      <c r="S76" s="38">
        <v>24.204004000000001</v>
      </c>
      <c r="T76" s="58">
        <v>55.040424000000002</v>
      </c>
      <c r="U76" s="5"/>
      <c r="V76" s="5"/>
      <c r="W76" s="5"/>
      <c r="X76" s="5"/>
      <c r="Y76" s="5"/>
    </row>
    <row r="77" spans="1:25" x14ac:dyDescent="0.45">
      <c r="A77" s="59"/>
      <c r="B77" s="37">
        <v>72</v>
      </c>
      <c r="C77" s="60">
        <v>1101</v>
      </c>
      <c r="D77" s="37">
        <v>140</v>
      </c>
      <c r="E77" s="37">
        <v>303</v>
      </c>
      <c r="F77" s="37">
        <v>168</v>
      </c>
      <c r="G77" s="61">
        <v>441</v>
      </c>
      <c r="H77" s="60">
        <v>913.61925900000006</v>
      </c>
      <c r="I77" s="37">
        <v>71.775695999999996</v>
      </c>
      <c r="J77" s="37">
        <v>396.89091400000001</v>
      </c>
      <c r="K77" s="37">
        <v>90.209789999999998</v>
      </c>
      <c r="L77" s="37">
        <v>350.74284799999998</v>
      </c>
      <c r="M77" s="60">
        <v>748.86041299999999</v>
      </c>
      <c r="N77" s="37">
        <v>191.75748100000001</v>
      </c>
      <c r="O77" s="38">
        <v>24.329761999999999</v>
      </c>
      <c r="P77" s="58">
        <v>73.439779000000001</v>
      </c>
      <c r="Q77" s="62">
        <v>542.67793600000005</v>
      </c>
      <c r="R77" s="38">
        <v>136.92160699999999</v>
      </c>
      <c r="S77" s="38">
        <v>16.638180999999999</v>
      </c>
      <c r="T77" s="58">
        <v>50.751221999999999</v>
      </c>
      <c r="U77" s="5"/>
      <c r="V77" s="5"/>
      <c r="W77" s="5"/>
      <c r="X77" s="5"/>
      <c r="Y77" s="5"/>
    </row>
    <row r="78" spans="1:25" x14ac:dyDescent="0.45">
      <c r="A78" s="59"/>
      <c r="B78" s="37">
        <v>73</v>
      </c>
      <c r="C78" s="60">
        <v>0</v>
      </c>
      <c r="D78" s="37">
        <v>0</v>
      </c>
      <c r="E78" s="37">
        <v>0</v>
      </c>
      <c r="F78" s="37">
        <v>0</v>
      </c>
      <c r="G78" s="61">
        <v>0</v>
      </c>
      <c r="H78" s="60">
        <v>0</v>
      </c>
      <c r="I78" s="37">
        <v>0</v>
      </c>
      <c r="J78" s="37">
        <v>0</v>
      </c>
      <c r="K78" s="37">
        <v>0</v>
      </c>
      <c r="L78" s="37">
        <v>0</v>
      </c>
      <c r="M78" s="60">
        <v>0</v>
      </c>
      <c r="N78" s="37">
        <v>0</v>
      </c>
      <c r="O78" s="38">
        <v>0</v>
      </c>
      <c r="P78" s="58">
        <v>0</v>
      </c>
      <c r="Q78" s="62">
        <v>0</v>
      </c>
      <c r="R78" s="38">
        <v>0</v>
      </c>
      <c r="S78" s="38">
        <v>0</v>
      </c>
      <c r="T78" s="58">
        <v>0</v>
      </c>
      <c r="U78" s="5"/>
      <c r="V78" s="5"/>
      <c r="W78" s="5"/>
      <c r="X78" s="5"/>
      <c r="Y78" s="5"/>
    </row>
    <row r="79" spans="1:25" x14ac:dyDescent="0.45">
      <c r="A79" s="57"/>
      <c r="B79" s="37">
        <v>74</v>
      </c>
      <c r="C79" s="60">
        <v>1826</v>
      </c>
      <c r="D79" s="37">
        <v>225</v>
      </c>
      <c r="E79" s="37">
        <v>434</v>
      </c>
      <c r="F79" s="37">
        <v>319</v>
      </c>
      <c r="G79" s="61">
        <v>762</v>
      </c>
      <c r="H79" s="60">
        <v>1294.0000439999999</v>
      </c>
      <c r="I79" s="37">
        <v>185.000001</v>
      </c>
      <c r="J79" s="37">
        <v>435.00000799999998</v>
      </c>
      <c r="K79" s="37">
        <v>279.99999800000001</v>
      </c>
      <c r="L79" s="37">
        <v>355.00001300000002</v>
      </c>
      <c r="M79" s="60">
        <v>1016.6793290000001</v>
      </c>
      <c r="N79" s="37">
        <v>257.06117799999998</v>
      </c>
      <c r="O79" s="38">
        <v>33.661766</v>
      </c>
      <c r="P79" s="58">
        <v>102.37502000000001</v>
      </c>
      <c r="Q79" s="62">
        <v>753.38406499999996</v>
      </c>
      <c r="R79" s="38">
        <v>186.88016099999999</v>
      </c>
      <c r="S79" s="38">
        <v>23.403196000000001</v>
      </c>
      <c r="T79" s="58">
        <v>72.133623999999998</v>
      </c>
      <c r="U79" s="5"/>
      <c r="V79" s="5"/>
      <c r="W79" s="5"/>
      <c r="X79" s="5"/>
      <c r="Y79" s="5"/>
    </row>
    <row r="80" spans="1:25" x14ac:dyDescent="0.45">
      <c r="A80" s="59"/>
      <c r="B80" s="37">
        <v>75</v>
      </c>
      <c r="C80" s="60">
        <v>837</v>
      </c>
      <c r="D80" s="37">
        <v>73</v>
      </c>
      <c r="E80" s="37">
        <v>317</v>
      </c>
      <c r="F80" s="37">
        <v>208</v>
      </c>
      <c r="G80" s="61">
        <v>202</v>
      </c>
      <c r="H80" s="60">
        <v>640.00000699999998</v>
      </c>
      <c r="I80" s="37">
        <v>54.999999000000003</v>
      </c>
      <c r="J80" s="37">
        <v>249.99999700000001</v>
      </c>
      <c r="K80" s="37">
        <v>200.00000800000001</v>
      </c>
      <c r="L80" s="37">
        <v>90.000000999999997</v>
      </c>
      <c r="M80" s="60">
        <v>628.000001</v>
      </c>
      <c r="N80" s="37">
        <v>96.329340999999999</v>
      </c>
      <c r="O80" s="38">
        <v>26.490438999999999</v>
      </c>
      <c r="P80" s="58">
        <v>46.976377999999997</v>
      </c>
      <c r="Q80" s="62">
        <v>494.13498399999997</v>
      </c>
      <c r="R80" s="38">
        <v>70.772576999999998</v>
      </c>
      <c r="S80" s="38">
        <v>19.779527999999999</v>
      </c>
      <c r="T80" s="58">
        <v>33.201349999999998</v>
      </c>
      <c r="U80" s="5"/>
      <c r="V80" s="5"/>
      <c r="W80" s="5"/>
      <c r="X80" s="5"/>
      <c r="Y80" s="5"/>
    </row>
    <row r="81" spans="1:25" x14ac:dyDescent="0.45">
      <c r="A81" s="59"/>
      <c r="B81" s="116">
        <v>76</v>
      </c>
      <c r="C81" s="117">
        <v>1916</v>
      </c>
      <c r="D81" s="116">
        <v>288</v>
      </c>
      <c r="E81" s="116">
        <v>564</v>
      </c>
      <c r="F81" s="116">
        <v>356</v>
      </c>
      <c r="G81" s="118">
        <v>611</v>
      </c>
      <c r="H81" s="117">
        <v>1614.9999829999999</v>
      </c>
      <c r="I81" s="116">
        <v>90</v>
      </c>
      <c r="J81" s="116">
        <v>535.00003200000003</v>
      </c>
      <c r="K81" s="116">
        <v>379.99999800000001</v>
      </c>
      <c r="L81" s="116">
        <v>579.99997599999995</v>
      </c>
      <c r="M81" s="117">
        <v>1203.7164929999999</v>
      </c>
      <c r="N81" s="116">
        <v>233.56586799999999</v>
      </c>
      <c r="O81" s="119">
        <v>46.612001999999997</v>
      </c>
      <c r="P81" s="120">
        <v>105.963092</v>
      </c>
      <c r="Q81" s="121">
        <v>938.24969499999997</v>
      </c>
      <c r="R81" s="119">
        <v>173.65201300000001</v>
      </c>
      <c r="S81" s="119">
        <v>34.225830999999999</v>
      </c>
      <c r="T81" s="120">
        <v>75.992198999999999</v>
      </c>
      <c r="U81" s="5"/>
      <c r="V81" s="5"/>
      <c r="W81" s="5"/>
      <c r="X81" s="5"/>
      <c r="Y81" s="5"/>
    </row>
    <row r="82" spans="1:25" x14ac:dyDescent="0.45">
      <c r="A82" s="74"/>
      <c r="B82" s="69"/>
      <c r="C82" s="69"/>
      <c r="D82" s="69"/>
      <c r="E82" s="69"/>
      <c r="F82" s="69"/>
      <c r="H82" s="69"/>
      <c r="I82" s="69"/>
      <c r="J82" s="69"/>
      <c r="K82" s="69"/>
      <c r="L82" s="69"/>
      <c r="M82" s="74"/>
      <c r="N82" s="69"/>
      <c r="O82" s="69"/>
      <c r="P82" s="75"/>
      <c r="Q82" s="74"/>
      <c r="R82" s="69"/>
      <c r="S82" s="69"/>
      <c r="T82" s="75"/>
      <c r="U82" s="5"/>
      <c r="V82" s="5"/>
      <c r="W82" s="5"/>
      <c r="X82" s="5"/>
      <c r="Y82" s="5"/>
    </row>
    <row r="83" spans="1:25" x14ac:dyDescent="0.45">
      <c r="A83" s="122"/>
      <c r="B83" s="123" t="s">
        <v>4</v>
      </c>
      <c r="C83" s="119">
        <f>SUM(C6:C82)</f>
        <v>115942</v>
      </c>
      <c r="D83" s="77">
        <f>SUM(D6:D82)</f>
        <v>26165</v>
      </c>
      <c r="E83" s="77">
        <f>SUM(E6:E82)</f>
        <v>28946</v>
      </c>
      <c r="F83" s="77">
        <f>SUM(F6:F82)</f>
        <v>25937</v>
      </c>
      <c r="G83" s="124">
        <f>SUM(G6:G82)</f>
        <v>29887</v>
      </c>
      <c r="H83" s="77">
        <f>SUM(H6:H82)</f>
        <v>82805.416424999974</v>
      </c>
      <c r="I83" s="77">
        <f>SUM(I6:I82)</f>
        <v>13959.571242</v>
      </c>
      <c r="J83" s="77">
        <f>SUM(J6:J82)</f>
        <v>26542.144845000003</v>
      </c>
      <c r="K83" s="77">
        <f>SUM(K6:K82)</f>
        <v>19436.098027</v>
      </c>
      <c r="L83" s="77">
        <f>SUM(L6:L82)</f>
        <v>20248.842440999997</v>
      </c>
      <c r="M83" s="76">
        <f>SUM(M6:M82)</f>
        <v>62898.996600999992</v>
      </c>
      <c r="N83" s="77">
        <f>SUM(N6:N82)</f>
        <v>14669.159614999997</v>
      </c>
      <c r="O83" s="77">
        <f>SUM(O6:O82)</f>
        <v>1742.1178359999999</v>
      </c>
      <c r="P83" s="78">
        <f>SUM(P6:P82)</f>
        <v>5070.0291579999994</v>
      </c>
      <c r="Q83" s="76">
        <f>SUM(Q6:Q82)</f>
        <v>43912.298876999979</v>
      </c>
      <c r="R83" s="77">
        <f>SUM(R6:R82)</f>
        <v>9985.5508819999977</v>
      </c>
      <c r="S83" s="77">
        <f>SUM(S6:S82)</f>
        <v>1189.1276989999999</v>
      </c>
      <c r="T83" s="78">
        <f>SUM(T6:T82)</f>
        <v>3440.9113109999998</v>
      </c>
      <c r="U83" s="5"/>
      <c r="V83" s="5"/>
      <c r="W83" s="5"/>
      <c r="X83" s="5"/>
      <c r="Y83" s="5"/>
    </row>
  </sheetData>
  <sheetProtection sheet="1" objects="1" scenarios="1" selectLockedCells="1"/>
  <protectedRanges>
    <protectedRange sqref="A6:A81" name="Range1"/>
  </protectedRanges>
  <mergeCells count="5">
    <mergeCell ref="C4:G4"/>
    <mergeCell ref="H4:L4"/>
    <mergeCell ref="Q4:T4"/>
    <mergeCell ref="M4:P4"/>
    <mergeCell ref="A1:R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zoomScaleNormal="100" workbookViewId="0">
      <selection activeCell="A3" sqref="A3:K4"/>
    </sheetView>
  </sheetViews>
  <sheetFormatPr defaultColWidth="9.1640625" defaultRowHeight="12.9" x14ac:dyDescent="0.5"/>
  <cols>
    <col min="1" max="1" width="11.5546875" style="44" customWidth="1"/>
    <col min="2" max="2" width="13.71875" style="44" customWidth="1"/>
    <col min="3" max="4" width="6.27734375" style="44" bestFit="1" customWidth="1"/>
    <col min="5" max="8" width="6.27734375" style="44" customWidth="1"/>
    <col min="9" max="9" width="9.77734375" style="44" bestFit="1" customWidth="1"/>
    <col min="10" max="10" width="9.83203125" style="44" bestFit="1" customWidth="1"/>
    <col min="11" max="11" width="8.83203125" style="44" customWidth="1"/>
    <col min="12" max="12" width="10.1640625" style="44" bestFit="1" customWidth="1"/>
    <col min="13" max="13" width="7.27734375" style="44" bestFit="1" customWidth="1"/>
    <col min="14" max="14" width="10.1640625" style="44" bestFit="1" customWidth="1"/>
    <col min="15" max="15" width="8" style="44" bestFit="1" customWidth="1"/>
    <col min="16" max="16" width="8" style="44" customWidth="1"/>
    <col min="17" max="17" width="9.77734375" style="44" bestFit="1" customWidth="1"/>
    <col min="18" max="18" width="8" style="44" customWidth="1"/>
    <col min="19" max="19" width="9.83203125" style="44" bestFit="1" customWidth="1"/>
    <col min="20" max="20" width="8" style="44" customWidth="1"/>
    <col min="21" max="21" width="8" style="44" bestFit="1" customWidth="1"/>
    <col min="22" max="22" width="8" style="44" customWidth="1"/>
    <col min="23" max="23" width="13.1640625" style="44" customWidth="1"/>
    <col min="24" max="25" width="8" style="44" bestFit="1" customWidth="1"/>
    <col min="26" max="26" width="8" style="44" customWidth="1"/>
    <col min="27" max="27" width="10.1640625" style="44" bestFit="1" customWidth="1"/>
    <col min="28" max="28" width="6.44140625" style="44" bestFit="1" customWidth="1"/>
    <col min="29" max="29" width="9.1640625" style="44" bestFit="1" customWidth="1"/>
    <col min="30" max="30" width="7.44140625" style="44" bestFit="1" customWidth="1"/>
    <col min="31" max="31" width="6.83203125" style="44" bestFit="1" customWidth="1"/>
    <col min="32" max="32" width="5.44140625" style="44" bestFit="1" customWidth="1"/>
    <col min="33" max="16384" width="9.1640625" style="44"/>
  </cols>
  <sheetData>
    <row r="1" spans="1:22" s="49" customFormat="1" ht="14.4" x14ac:dyDescent="0.55000000000000004">
      <c r="A1" s="48" t="s">
        <v>1</v>
      </c>
      <c r="B1" s="48"/>
      <c r="K1" s="50" t="s">
        <v>33</v>
      </c>
      <c r="L1" s="51">
        <f>J8/H7</f>
        <v>19323.666666666668</v>
      </c>
    </row>
    <row r="2" spans="1:22" s="49" customFormat="1" ht="14.4" x14ac:dyDescent="0.55000000000000004">
      <c r="A2" s="48" t="s">
        <v>57</v>
      </c>
      <c r="B2" s="48"/>
    </row>
    <row r="3" spans="1:22" s="49" customFormat="1" ht="14.4" x14ac:dyDescent="0.55000000000000004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22" s="49" customFormat="1" ht="14.4" x14ac:dyDescent="0.55000000000000004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22" s="46" customFormat="1" ht="13.2" thickBot="1" x14ac:dyDescent="0.55000000000000004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22" ht="13.2" thickBot="1" x14ac:dyDescent="0.55000000000000004">
      <c r="C6" s="99" t="s">
        <v>30</v>
      </c>
      <c r="D6" s="100"/>
      <c r="E6" s="100"/>
      <c r="F6" s="100"/>
      <c r="G6" s="100"/>
      <c r="H6" s="100"/>
      <c r="I6" s="100"/>
      <c r="J6" s="100"/>
      <c r="K6" s="105" t="s">
        <v>32</v>
      </c>
      <c r="L6" s="106"/>
      <c r="M6" s="106"/>
      <c r="N6" s="106"/>
      <c r="O6" s="106"/>
      <c r="P6" s="106"/>
      <c r="Q6" s="106"/>
      <c r="R6" s="107"/>
      <c r="S6" s="46"/>
      <c r="T6" s="46"/>
      <c r="U6" s="46"/>
      <c r="V6" s="46"/>
    </row>
    <row r="7" spans="1:22" ht="13.2" thickBot="1" x14ac:dyDescent="0.55000000000000004">
      <c r="A7" s="6" t="s">
        <v>29</v>
      </c>
      <c r="B7" s="6" t="s">
        <v>28</v>
      </c>
      <c r="C7" s="28">
        <v>1</v>
      </c>
      <c r="D7" s="29">
        <v>2</v>
      </c>
      <c r="E7" s="29">
        <v>3</v>
      </c>
      <c r="F7" s="29">
        <v>4</v>
      </c>
      <c r="G7" s="29">
        <v>5</v>
      </c>
      <c r="H7" s="82">
        <v>6</v>
      </c>
      <c r="I7" s="30" t="s">
        <v>3</v>
      </c>
      <c r="J7" s="30" t="s">
        <v>4</v>
      </c>
      <c r="K7" s="101">
        <f>C7</f>
        <v>1</v>
      </c>
      <c r="L7" s="102">
        <f>D7</f>
        <v>2</v>
      </c>
      <c r="M7" s="102">
        <f>E7</f>
        <v>3</v>
      </c>
      <c r="N7" s="102">
        <f>F7</f>
        <v>4</v>
      </c>
      <c r="O7" s="102">
        <f>G7</f>
        <v>5</v>
      </c>
      <c r="P7" s="103">
        <f>H7</f>
        <v>6</v>
      </c>
      <c r="Q7" s="104" t="s">
        <v>3</v>
      </c>
      <c r="R7" s="104" t="s">
        <v>4</v>
      </c>
    </row>
    <row r="8" spans="1:22" x14ac:dyDescent="0.5">
      <c r="A8" s="96" t="s">
        <v>16</v>
      </c>
      <c r="B8" s="31" t="s">
        <v>15</v>
      </c>
      <c r="C8" s="8">
        <f>SUMIF(Assignments!$A$6:$A$81,"=1",Assignments!$C$6:$C$81)</f>
        <v>0</v>
      </c>
      <c r="D8" s="9">
        <f>SUMIF(Assignments!$A$6:$A$81,"=2",Assignments!$C$6:$C$81)</f>
        <v>0</v>
      </c>
      <c r="E8" s="9">
        <f>SUMIF(Assignments!$A$6:$A$81,"=3",Assignments!$C$6:$C$81)</f>
        <v>0</v>
      </c>
      <c r="F8" s="9">
        <f>SUMIF(Assignments!$A$6:$A$81,"=4",Assignments!$C$6:$C$81)</f>
        <v>0</v>
      </c>
      <c r="G8" s="9">
        <f>SUMIF(Assignments!$A$6:$A$81,"=5",Assignments!$C$6:$C$81)</f>
        <v>0</v>
      </c>
      <c r="H8" s="83">
        <f>SUMIF(Assignments!$A$6:$A$81,"=6",Assignments!$C$6:$C$81)</f>
        <v>0</v>
      </c>
      <c r="I8" s="10">
        <f>J8-SUM(C8:H8)</f>
        <v>115942</v>
      </c>
      <c r="J8" s="10">
        <f>Assignments!C83</f>
        <v>115942</v>
      </c>
      <c r="K8" s="11"/>
      <c r="L8" s="12"/>
      <c r="M8" s="12"/>
      <c r="N8" s="12"/>
      <c r="O8" s="12"/>
      <c r="P8" s="86"/>
      <c r="Q8" s="41"/>
      <c r="R8" s="13"/>
      <c r="T8" s="7"/>
    </row>
    <row r="9" spans="1:22" ht="25.8" x14ac:dyDescent="0.5">
      <c r="A9" s="97"/>
      <c r="B9" s="32" t="s">
        <v>31</v>
      </c>
      <c r="C9" s="14">
        <f t="shared" ref="C9:H9" si="0">C8-$L$1</f>
        <v>-19323.666666666668</v>
      </c>
      <c r="D9" s="15">
        <f t="shared" si="0"/>
        <v>-19323.666666666668</v>
      </c>
      <c r="E9" s="15">
        <f t="shared" si="0"/>
        <v>-19323.666666666668</v>
      </c>
      <c r="F9" s="15">
        <f t="shared" si="0"/>
        <v>-19323.666666666668</v>
      </c>
      <c r="G9" s="15">
        <f t="shared" si="0"/>
        <v>-19323.666666666668</v>
      </c>
      <c r="H9" s="84">
        <f t="shared" si="0"/>
        <v>-19323.666666666668</v>
      </c>
      <c r="I9" s="16"/>
      <c r="J9" s="16">
        <f>MAX(C9:G9)-MIN(C9:G9)</f>
        <v>0</v>
      </c>
      <c r="K9" s="80">
        <f>C9/$L$1</f>
        <v>-1</v>
      </c>
      <c r="L9" s="81">
        <f>D9/$L$1</f>
        <v>-1</v>
      </c>
      <c r="M9" s="81">
        <f>E9/$L$1</f>
        <v>-1</v>
      </c>
      <c r="N9" s="81">
        <f>F9/$L$1</f>
        <v>-1</v>
      </c>
      <c r="O9" s="81">
        <f>G9/$L$1</f>
        <v>-1</v>
      </c>
      <c r="P9" s="87">
        <f>H9/$L$1</f>
        <v>-1</v>
      </c>
      <c r="Q9" s="42"/>
      <c r="R9" s="27">
        <f>J9/$L$1</f>
        <v>0</v>
      </c>
      <c r="T9" s="7"/>
    </row>
    <row r="10" spans="1:22" x14ac:dyDescent="0.5">
      <c r="A10" s="97"/>
      <c r="B10" s="33" t="s">
        <v>20</v>
      </c>
      <c r="C10" s="14">
        <f>SUMIF(Assignments!$A$6:$A$81,"=1",Assignments!$D$6:$D$81)</f>
        <v>0</v>
      </c>
      <c r="D10" s="15">
        <f>SUMIF(Assignments!$A$6:$A$81,"=2",Assignments!$D$6:$D$81)</f>
        <v>0</v>
      </c>
      <c r="E10" s="15">
        <f>SUMIF(Assignments!$A$6:$A$81,"=3",Assignments!$D$6:$D$81)</f>
        <v>0</v>
      </c>
      <c r="F10" s="15">
        <f>SUMIF(Assignments!$A$6:$A$81,"=4",Assignments!$D$6:$D$81)</f>
        <v>0</v>
      </c>
      <c r="G10" s="15">
        <f>SUMIF(Assignments!$A$6:$A$81,"=5",Assignments!$D$6:$D$81)</f>
        <v>0</v>
      </c>
      <c r="H10" s="84">
        <f>SUMIF(Assignments!$A$6:$A$81,"=6",Assignments!$D$6:$D$81)</f>
        <v>0</v>
      </c>
      <c r="I10" s="16">
        <f>J10-SUM(C10:H10)</f>
        <v>26165</v>
      </c>
      <c r="J10" s="53">
        <v>26165</v>
      </c>
      <c r="K10" s="17" t="e">
        <f>C10/C$8</f>
        <v>#DIV/0!</v>
      </c>
      <c r="L10" s="18" t="e">
        <f>D10/D$8</f>
        <v>#DIV/0!</v>
      </c>
      <c r="M10" s="18" t="e">
        <f>E10/E$8</f>
        <v>#DIV/0!</v>
      </c>
      <c r="N10" s="18" t="e">
        <f>F10/F$8</f>
        <v>#DIV/0!</v>
      </c>
      <c r="O10" s="18" t="e">
        <f>G10/G$8</f>
        <v>#DIV/0!</v>
      </c>
      <c r="P10" s="88" t="e">
        <f>H10/H$8</f>
        <v>#DIV/0!</v>
      </c>
      <c r="Q10" s="42">
        <f>IF(I10&gt;0,I10/I$8,"")</f>
        <v>0.22567318141829534</v>
      </c>
      <c r="R10" s="19">
        <f>J10/J$8</f>
        <v>0.22567318141829534</v>
      </c>
      <c r="T10" s="7"/>
    </row>
    <row r="11" spans="1:22" x14ac:dyDescent="0.5">
      <c r="A11" s="97"/>
      <c r="B11" s="33" t="s">
        <v>0</v>
      </c>
      <c r="C11" s="14">
        <f>SUMIF(Assignments!$A$6:$A$81,"=1",Assignments!$E$6:$E$81)</f>
        <v>0</v>
      </c>
      <c r="D11" s="15">
        <f>SUMIF(Assignments!$A$6:$A$81,"=2",Assignments!$E$6:$E$81)</f>
        <v>0</v>
      </c>
      <c r="E11" s="15">
        <f>SUMIF(Assignments!$A$6:$A$81,"=3",Assignments!$E$6:$E$81)</f>
        <v>0</v>
      </c>
      <c r="F11" s="15">
        <f>SUMIF(Assignments!$A$6:$A$81,"=4",Assignments!$E$6:$E$81)</f>
        <v>0</v>
      </c>
      <c r="G11" s="15">
        <f>SUMIF(Assignments!$A$6:$A$81,"=5",Assignments!$E$6:$E$81)</f>
        <v>0</v>
      </c>
      <c r="H11" s="84">
        <f>SUMIF(Assignments!$A$6:$A$81,"=6",Assignments!$E$6:$E$81)</f>
        <v>0</v>
      </c>
      <c r="I11" s="16">
        <f>J11-SUM(C11:H11)</f>
        <v>28946</v>
      </c>
      <c r="J11" s="53">
        <v>28946</v>
      </c>
      <c r="K11" s="17" t="e">
        <f>C11/C$8</f>
        <v>#DIV/0!</v>
      </c>
      <c r="L11" s="18" t="e">
        <f>D11/D$8</f>
        <v>#DIV/0!</v>
      </c>
      <c r="M11" s="18" t="e">
        <f>E11/E$8</f>
        <v>#DIV/0!</v>
      </c>
      <c r="N11" s="18" t="e">
        <f>F11/F$8</f>
        <v>#DIV/0!</v>
      </c>
      <c r="O11" s="18" t="e">
        <f>G11/G$8</f>
        <v>#DIV/0!</v>
      </c>
      <c r="P11" s="88" t="e">
        <f>H11/H$8</f>
        <v>#DIV/0!</v>
      </c>
      <c r="Q11" s="42">
        <f>IF(I11&gt;0,I11/I$8,"")</f>
        <v>0.24965931241482811</v>
      </c>
      <c r="R11" s="19">
        <f>J11/J$8</f>
        <v>0.24965931241482811</v>
      </c>
      <c r="T11" s="7"/>
    </row>
    <row r="12" spans="1:22" x14ac:dyDescent="0.5">
      <c r="A12" s="97"/>
      <c r="B12" s="33" t="s">
        <v>47</v>
      </c>
      <c r="C12" s="14">
        <f>SUMIF(Assignments!$A$6:$A$81,"=1",Assignments!$F$6:$F$81)</f>
        <v>0</v>
      </c>
      <c r="D12" s="15">
        <f>SUMIF(Assignments!$A$6:$A$81,"=2",Assignments!$F$6:$F$81)</f>
        <v>0</v>
      </c>
      <c r="E12" s="15">
        <f>SUMIF(Assignments!$A$6:$A$81,"=3",Assignments!$F$6:$F$81)</f>
        <v>0</v>
      </c>
      <c r="F12" s="15">
        <f>SUMIF(Assignments!$A$6:$A$81,"=4",Assignments!$F$6:$F$81)</f>
        <v>0</v>
      </c>
      <c r="G12" s="15">
        <f>SUMIF(Assignments!$A$6:$A$81,"=5",Assignments!$F$6:$F$81)</f>
        <v>0</v>
      </c>
      <c r="H12" s="84">
        <f>SUMIF(Assignments!$A$6:$A$81,"=6",Assignments!$F$6:$F$81)</f>
        <v>0</v>
      </c>
      <c r="I12" s="16">
        <f>J12-SUM(C12:H12)</f>
        <v>25937</v>
      </c>
      <c r="J12" s="53">
        <v>25937</v>
      </c>
      <c r="K12" s="17" t="e">
        <f>C12/C$8</f>
        <v>#DIV/0!</v>
      </c>
      <c r="L12" s="18" t="e">
        <f>D12/D$8</f>
        <v>#DIV/0!</v>
      </c>
      <c r="M12" s="18" t="e">
        <f>E12/E$8</f>
        <v>#DIV/0!</v>
      </c>
      <c r="N12" s="18" t="e">
        <f>F12/F$8</f>
        <v>#DIV/0!</v>
      </c>
      <c r="O12" s="18" t="e">
        <f>G12/G$8</f>
        <v>#DIV/0!</v>
      </c>
      <c r="P12" s="88" t="e">
        <f>H12/H$8</f>
        <v>#DIV/0!</v>
      </c>
      <c r="Q12" s="42">
        <f>IF(I12&gt;0,I12/I$8,"")</f>
        <v>0.22370668092667023</v>
      </c>
      <c r="R12" s="19">
        <f>J12/J$8</f>
        <v>0.22370668092667023</v>
      </c>
      <c r="T12" s="7"/>
    </row>
    <row r="13" spans="1:22" ht="13.2" thickBot="1" x14ac:dyDescent="0.55000000000000004">
      <c r="A13" s="97"/>
      <c r="B13" s="33" t="s">
        <v>18</v>
      </c>
      <c r="C13" s="14">
        <f>SUMIF(Assignments!$A$6:$A$81,"=1",Assignments!$G$6:$G$81)</f>
        <v>0</v>
      </c>
      <c r="D13" s="15">
        <f>SUMIF(Assignments!$A$6:$A$81,"=2",Assignments!$G$6:$G$81)</f>
        <v>0</v>
      </c>
      <c r="E13" s="15">
        <f>SUMIF(Assignments!$A$6:$A$81,"=3",Assignments!$G$6:$G$81)</f>
        <v>0</v>
      </c>
      <c r="F13" s="15">
        <f>SUMIF(Assignments!$A$6:$A$81,"=4",Assignments!$G$6:$G$81)</f>
        <v>0</v>
      </c>
      <c r="G13" s="15">
        <f>SUMIF(Assignments!$A$6:$A$81,"=5",Assignments!$G$6:$G$81)</f>
        <v>0</v>
      </c>
      <c r="H13" s="84">
        <f>SUMIF(Assignments!$A$6:$A$81,"=6",Assignments!$G$6:$G$81)</f>
        <v>0</v>
      </c>
      <c r="I13" s="16">
        <f>J13-SUM(C13:H13)</f>
        <v>29887</v>
      </c>
      <c r="J13" s="54">
        <v>29887</v>
      </c>
      <c r="K13" s="17" t="e">
        <f>C13/C$8</f>
        <v>#DIV/0!</v>
      </c>
      <c r="L13" s="18" t="e">
        <f>D13/D$8</f>
        <v>#DIV/0!</v>
      </c>
      <c r="M13" s="18" t="e">
        <f>E13/E$8</f>
        <v>#DIV/0!</v>
      </c>
      <c r="N13" s="18" t="e">
        <f>F13/F$8</f>
        <v>#DIV/0!</v>
      </c>
      <c r="O13" s="18" t="e">
        <f>G13/G$8</f>
        <v>#DIV/0!</v>
      </c>
      <c r="P13" s="88" t="e">
        <f>H13/H$8</f>
        <v>#DIV/0!</v>
      </c>
      <c r="Q13" s="35">
        <f>IF(I13&gt;0,I13/I$8,"")</f>
        <v>0.25777543944385989</v>
      </c>
      <c r="R13" s="19">
        <f>J13/J$8</f>
        <v>0.25777543944385989</v>
      </c>
      <c r="T13" s="7"/>
    </row>
    <row r="14" spans="1:22" x14ac:dyDescent="0.5">
      <c r="A14" s="96" t="s">
        <v>21</v>
      </c>
      <c r="B14" s="31" t="s">
        <v>17</v>
      </c>
      <c r="C14" s="8">
        <f>SUMIF(Assignments!$A$6:$A$81,"=1",Assignments!$H$6:$H$81)</f>
        <v>0</v>
      </c>
      <c r="D14" s="9">
        <f>SUMIF(Assignments!$A$6:$A$81,"=2",Assignments!$H$6:$H$81)</f>
        <v>0</v>
      </c>
      <c r="E14" s="9">
        <f>SUMIF(Assignments!$A$6:$A$81,"=3",Assignments!$H$6:$H$81)</f>
        <v>0</v>
      </c>
      <c r="F14" s="9">
        <f>SUMIF(Assignments!$A$6:$A$81,"=4",Assignments!$H$6:$H$81)</f>
        <v>0</v>
      </c>
      <c r="G14" s="9">
        <f>SUMIF(Assignments!$A$6:$A$81,"=5",Assignments!$H$6:$H$81)</f>
        <v>0</v>
      </c>
      <c r="H14" s="83">
        <f>SUMIF(Assignments!$A$6:$A$81,"=6",Assignments!$H$6:$H$81)</f>
        <v>0</v>
      </c>
      <c r="I14" s="10">
        <f>J14-SUM(C14:H14)</f>
        <v>82805.416424999974</v>
      </c>
      <c r="J14" s="55">
        <v>82805.416424999974</v>
      </c>
      <c r="K14" s="11"/>
      <c r="L14" s="12"/>
      <c r="M14" s="12"/>
      <c r="N14" s="12"/>
      <c r="O14" s="12"/>
      <c r="P14" s="86"/>
      <c r="Q14" s="43"/>
      <c r="R14" s="26"/>
      <c r="T14" s="7"/>
    </row>
    <row r="15" spans="1:22" x14ac:dyDescent="0.5">
      <c r="A15" s="97"/>
      <c r="B15" s="33" t="s">
        <v>23</v>
      </c>
      <c r="C15" s="14">
        <f>SUMIF(Assignments!$A$6:$A$81,"=1",Assignments!$I$6:$I$81)</f>
        <v>0</v>
      </c>
      <c r="D15" s="15">
        <f>SUMIF(Assignments!$A$6:$A$81,"=2",Assignments!$I$6:$I$81)</f>
        <v>0</v>
      </c>
      <c r="E15" s="15">
        <f>SUMIF(Assignments!$A$6:$A$81,"=3",Assignments!$I$6:$I$81)</f>
        <v>0</v>
      </c>
      <c r="F15" s="15">
        <f>SUMIF(Assignments!$A$6:$A$81,"=4",Assignments!$I$6:$I$81)</f>
        <v>0</v>
      </c>
      <c r="G15" s="15">
        <f>SUMIF(Assignments!$A$6:$A$81,"=5",Assignments!$I$6:$I$81)</f>
        <v>0</v>
      </c>
      <c r="H15" s="84">
        <f>SUMIF(Assignments!$A$6:$A$81,"=6",Assignments!$I$6:$I$81)</f>
        <v>0</v>
      </c>
      <c r="I15" s="16">
        <f>J15-SUM(C15:H15)</f>
        <v>13959.571242</v>
      </c>
      <c r="J15" s="53">
        <v>13959.571242</v>
      </c>
      <c r="K15" s="17" t="e">
        <f>C15/C$14</f>
        <v>#DIV/0!</v>
      </c>
      <c r="L15" s="18" t="e">
        <f>D15/D$14</f>
        <v>#DIV/0!</v>
      </c>
      <c r="M15" s="18" t="e">
        <f>E15/E$14</f>
        <v>#DIV/0!</v>
      </c>
      <c r="N15" s="18" t="e">
        <f>F15/F$14</f>
        <v>#DIV/0!</v>
      </c>
      <c r="O15" s="18" t="e">
        <f>G15/G$14</f>
        <v>#DIV/0!</v>
      </c>
      <c r="P15" s="88" t="e">
        <f>H15/H$14</f>
        <v>#DIV/0!</v>
      </c>
      <c r="Q15" s="42">
        <f>IF(I15&gt;0,I15/I$8,"")</f>
        <v>0.12040133206258302</v>
      </c>
      <c r="R15" s="19">
        <f>J15/J$14</f>
        <v>0.16858282760577281</v>
      </c>
      <c r="T15" s="7"/>
    </row>
    <row r="16" spans="1:22" x14ac:dyDescent="0.5">
      <c r="A16" s="97"/>
      <c r="B16" s="33" t="s">
        <v>24</v>
      </c>
      <c r="C16" s="14">
        <f>SUMIF(Assignments!$A$6:$A$81,"=1",Assignments!$J$6:$J$81)</f>
        <v>0</v>
      </c>
      <c r="D16" s="15">
        <f>SUMIF(Assignments!$A$6:$A$81,"=2",Assignments!$J$6:$J$81)</f>
        <v>0</v>
      </c>
      <c r="E16" s="15">
        <f>SUMIF(Assignments!$A$6:$A$81,"=3",Assignments!$J$6:$J$81)</f>
        <v>0</v>
      </c>
      <c r="F16" s="15">
        <f>SUMIF(Assignments!$A$6:$A$81,"=4",Assignments!$J$6:$J$81)</f>
        <v>0</v>
      </c>
      <c r="G16" s="15">
        <f>SUMIF(Assignments!$A$6:$A$81,"=5",Assignments!$J$6:$J$81)</f>
        <v>0</v>
      </c>
      <c r="H16" s="84">
        <f>SUMIF(Assignments!$A$6:$A$81,"=6",Assignments!$J$6:$J$81)</f>
        <v>0</v>
      </c>
      <c r="I16" s="16">
        <f>J16-SUM(C16:H16)</f>
        <v>26542.144845000003</v>
      </c>
      <c r="J16" s="53">
        <v>26542.144845000003</v>
      </c>
      <c r="K16" s="17" t="e">
        <f>C16/C$14</f>
        <v>#DIV/0!</v>
      </c>
      <c r="L16" s="18" t="e">
        <f>D16/D$14</f>
        <v>#DIV/0!</v>
      </c>
      <c r="M16" s="18" t="e">
        <f>E16/E$14</f>
        <v>#DIV/0!</v>
      </c>
      <c r="N16" s="18" t="e">
        <f>F16/F$14</f>
        <v>#DIV/0!</v>
      </c>
      <c r="O16" s="18" t="e">
        <f>G16/G$14</f>
        <v>#DIV/0!</v>
      </c>
      <c r="P16" s="88" t="e">
        <f>H16/H$14</f>
        <v>#DIV/0!</v>
      </c>
      <c r="Q16" s="42">
        <f>IF(I16&gt;0,I16/I$8,"")</f>
        <v>0.22892605651963915</v>
      </c>
      <c r="R16" s="19">
        <f>J16/J$14</f>
        <v>0.32053633676294879</v>
      </c>
      <c r="T16" s="7"/>
    </row>
    <row r="17" spans="1:28" x14ac:dyDescent="0.5">
      <c r="A17" s="97"/>
      <c r="B17" s="33" t="s">
        <v>47</v>
      </c>
      <c r="C17" s="14">
        <f>SUMIF(Assignments!$A$6:$A$81,"=1",Assignments!$K$6:$K$81)</f>
        <v>0</v>
      </c>
      <c r="D17" s="15">
        <f>SUMIF(Assignments!$A$6:$A$81,"=2",Assignments!$K$6:$K$81)</f>
        <v>0</v>
      </c>
      <c r="E17" s="15">
        <f>SUMIF(Assignments!$A$6:$A$81,"=3",Assignments!$K$6:$K$81)</f>
        <v>0</v>
      </c>
      <c r="F17" s="15">
        <f>SUMIF(Assignments!$A$6:$A$81,"=4",Assignments!$K$6:$K$81)</f>
        <v>0</v>
      </c>
      <c r="G17" s="15">
        <f>SUMIF(Assignments!$A$6:$A$81,"=5",Assignments!$K$6:$K$81)</f>
        <v>0</v>
      </c>
      <c r="H17" s="84">
        <f>SUMIF(Assignments!$A$6:$A$81,"=6",Assignments!$K$6:$K$81)</f>
        <v>0</v>
      </c>
      <c r="I17" s="16">
        <f>J17-SUM(C17:H17)</f>
        <v>19436.098027</v>
      </c>
      <c r="J17" s="53">
        <v>19436.098027</v>
      </c>
      <c r="K17" s="17" t="e">
        <f>C17/C$14</f>
        <v>#DIV/0!</v>
      </c>
      <c r="L17" s="18" t="e">
        <f>D17/D$14</f>
        <v>#DIV/0!</v>
      </c>
      <c r="M17" s="18" t="e">
        <f>E17/E$14</f>
        <v>#DIV/0!</v>
      </c>
      <c r="N17" s="18" t="e">
        <f>F17/F$14</f>
        <v>#DIV/0!</v>
      </c>
      <c r="O17" s="18" t="e">
        <f>G17/G$14</f>
        <v>#DIV/0!</v>
      </c>
      <c r="P17" s="88" t="e">
        <f>H17/H$14</f>
        <v>#DIV/0!</v>
      </c>
      <c r="Q17" s="42">
        <f>IF(I17&gt;0,I17/I$8,"")</f>
        <v>0.16763638739197184</v>
      </c>
      <c r="R17" s="19">
        <f>J17/J$14</f>
        <v>0.23472012902204309</v>
      </c>
      <c r="T17" s="7"/>
    </row>
    <row r="18" spans="1:28" ht="13.2" thickBot="1" x14ac:dyDescent="0.55000000000000004">
      <c r="A18" s="97"/>
      <c r="B18" s="33" t="s">
        <v>25</v>
      </c>
      <c r="C18" s="14">
        <f>SUMIF(Assignments!$A$6:$A$81,"=1",Assignments!$L$6:$L$81)</f>
        <v>0</v>
      </c>
      <c r="D18" s="15">
        <f>SUMIF(Assignments!$A$6:$A$81,"=2",Assignments!$L$6:$L$81)</f>
        <v>0</v>
      </c>
      <c r="E18" s="15">
        <f>SUMIF(Assignments!$A$6:$A$81,"=3",Assignments!$L$6:$L$81)</f>
        <v>0</v>
      </c>
      <c r="F18" s="15">
        <f>SUMIF(Assignments!$A$6:$A$81,"=4",Assignments!$L$6:$L$81)</f>
        <v>0</v>
      </c>
      <c r="G18" s="15">
        <f>SUMIF(Assignments!$A$6:$A$81,"=5",Assignments!$L$6:$L$81)</f>
        <v>0</v>
      </c>
      <c r="H18" s="84">
        <f>SUMIF(Assignments!$A$6:$A$81,"=6",Assignments!$L$6:$L$81)</f>
        <v>0</v>
      </c>
      <c r="I18" s="16">
        <f>J18-SUM(C18:H18)</f>
        <v>20248.842440999997</v>
      </c>
      <c r="J18" s="54">
        <v>20248.842440999997</v>
      </c>
      <c r="K18" s="17" t="e">
        <f>C18/C$14</f>
        <v>#DIV/0!</v>
      </c>
      <c r="L18" s="18" t="e">
        <f>D18/D$14</f>
        <v>#DIV/0!</v>
      </c>
      <c r="M18" s="18" t="e">
        <f>E18/E$14</f>
        <v>#DIV/0!</v>
      </c>
      <c r="N18" s="18" t="e">
        <f>F18/F$14</f>
        <v>#DIV/0!</v>
      </c>
      <c r="O18" s="18" t="e">
        <f>G18/G$14</f>
        <v>#DIV/0!</v>
      </c>
      <c r="P18" s="88" t="e">
        <f>H18/H$14</f>
        <v>#DIV/0!</v>
      </c>
      <c r="Q18" s="35">
        <f>IF(I18&gt;0,I18/I$8,"")</f>
        <v>0.1746463097152024</v>
      </c>
      <c r="R18" s="19">
        <f>J18/J$14</f>
        <v>0.24453524075131181</v>
      </c>
      <c r="T18" s="7"/>
    </row>
    <row r="19" spans="1:28" x14ac:dyDescent="0.5">
      <c r="A19" s="96" t="s">
        <v>49</v>
      </c>
      <c r="B19" s="31" t="s">
        <v>34</v>
      </c>
      <c r="C19" s="8">
        <f>SUMIF(Assignments!$A$6:$A$81,"=1",Assignments!$M$6:$M$81)</f>
        <v>0</v>
      </c>
      <c r="D19" s="9">
        <f>SUMIF(Assignments!$A$6:$A$81,"=2",Assignments!$M$6:$M$81)</f>
        <v>0</v>
      </c>
      <c r="E19" s="9">
        <f>SUMIF(Assignments!$A$6:$A$81,"=3",Assignments!$M$6:$M$81)</f>
        <v>0</v>
      </c>
      <c r="F19" s="9">
        <f>SUMIF(Assignments!$A$6:$A$81,"=4",Assignments!$M$6:$M$81)</f>
        <v>0</v>
      </c>
      <c r="G19" s="9">
        <f>SUMIF(Assignments!$A$6:$A$81,"=5",Assignments!$M$6:$M$81)</f>
        <v>0</v>
      </c>
      <c r="H19" s="83">
        <f>SUMIF(Assignments!$A$6:$A$81,"=6",Assignments!$M$6:$M$81)</f>
        <v>0</v>
      </c>
      <c r="I19" s="10">
        <f>J19-SUM(C19:H19)</f>
        <v>62898.996600999992</v>
      </c>
      <c r="J19" s="52">
        <v>62898.996600999992</v>
      </c>
      <c r="K19" s="11"/>
      <c r="L19" s="12"/>
      <c r="M19" s="12"/>
      <c r="N19" s="12"/>
      <c r="O19" s="12"/>
      <c r="P19" s="88"/>
      <c r="Q19" s="42"/>
      <c r="R19" s="26"/>
      <c r="T19" s="7"/>
    </row>
    <row r="20" spans="1:28" s="47" customFormat="1" x14ac:dyDescent="0.5">
      <c r="A20" s="97"/>
      <c r="B20" s="33" t="s">
        <v>36</v>
      </c>
      <c r="C20" s="14">
        <f>SUMIF(Assignments!$A$6:$A$81,"=1",Assignments!$N$6:$N$81)</f>
        <v>0</v>
      </c>
      <c r="D20" s="15">
        <f>SUMIF(Assignments!$A$6:$A$81,"=2",Assignments!$N$6:$N$81)</f>
        <v>0</v>
      </c>
      <c r="E20" s="15">
        <f>SUMIF(Assignments!$A$6:$A$81,"=3",Assignments!$N$6:$N$81)</f>
        <v>0</v>
      </c>
      <c r="F20" s="15">
        <f>SUMIF(Assignments!$A$6:$A$81,"=4",Assignments!$N$6:$N$81)</f>
        <v>0</v>
      </c>
      <c r="G20" s="15">
        <f>SUMIF(Assignments!$A$6:$A$81,"=5",Assignments!$N$6:$N$81)</f>
        <v>0</v>
      </c>
      <c r="H20" s="84">
        <f>SUMIF(Assignments!$A$6:$A$81,"=6",Assignments!$N$6:$N$81)</f>
        <v>0</v>
      </c>
      <c r="I20" s="16">
        <f>J20-SUM(C20:H20)</f>
        <v>14669.159614999997</v>
      </c>
      <c r="J20" s="52">
        <v>14669.159614999997</v>
      </c>
      <c r="K20" s="17" t="e">
        <f>C20/C$19</f>
        <v>#DIV/0!</v>
      </c>
      <c r="L20" s="18" t="e">
        <f>D20/D$19</f>
        <v>#DIV/0!</v>
      </c>
      <c r="M20" s="18" t="e">
        <f>E20/E$19</f>
        <v>#DIV/0!</v>
      </c>
      <c r="N20" s="18" t="e">
        <f>F20/F$19</f>
        <v>#DIV/0!</v>
      </c>
      <c r="O20" s="18" t="e">
        <f>G20/G$19</f>
        <v>#DIV/0!</v>
      </c>
      <c r="P20" s="88" t="e">
        <f>H20/H$19</f>
        <v>#DIV/0!</v>
      </c>
      <c r="Q20" s="42">
        <f>IF(I20&gt;0,I20/I$8,"")</f>
        <v>0.12652153330975829</v>
      </c>
      <c r="R20" s="19">
        <f>J20/J$19</f>
        <v>0.233217704696529</v>
      </c>
      <c r="T20" s="7"/>
    </row>
    <row r="21" spans="1:28" x14ac:dyDescent="0.5">
      <c r="A21" s="97"/>
      <c r="B21" s="33" t="s">
        <v>19</v>
      </c>
      <c r="C21" s="14">
        <f>SUMIF(Assignments!$A$6:$A$81,"=1",Assignments!$O$6:$O$81)</f>
        <v>0</v>
      </c>
      <c r="D21" s="15">
        <f>SUMIF(Assignments!$A$6:$A$81,"=2",Assignments!$O$6:$O$81)</f>
        <v>0</v>
      </c>
      <c r="E21" s="15">
        <f>SUMIF(Assignments!$A$6:$A$81,"=3",Assignments!$O$6:$O$81)</f>
        <v>0</v>
      </c>
      <c r="F21" s="15">
        <f>SUMIF(Assignments!$A$6:$A$81,"=4",Assignments!$O$6:$O$81)</f>
        <v>0</v>
      </c>
      <c r="G21" s="15">
        <f>SUMIF(Assignments!$A$6:$A$81,"=5",Assignments!$O$6:$O$81)</f>
        <v>0</v>
      </c>
      <c r="H21" s="84">
        <f>SUMIF(Assignments!$A$6:$A$81,"=6",Assignments!$O$6:$O$81)</f>
        <v>0</v>
      </c>
      <c r="I21" s="16">
        <f>J21-SUM(C21:H21)</f>
        <v>1742.1178359999999</v>
      </c>
      <c r="J21" s="52">
        <v>1742.1178359999999</v>
      </c>
      <c r="K21" s="17" t="e">
        <f>C21/C$19</f>
        <v>#DIV/0!</v>
      </c>
      <c r="L21" s="18" t="e">
        <f>D21/D$19</f>
        <v>#DIV/0!</v>
      </c>
      <c r="M21" s="18" t="e">
        <f>E21/E$19</f>
        <v>#DIV/0!</v>
      </c>
      <c r="N21" s="18" t="e">
        <f>F21/F$19</f>
        <v>#DIV/0!</v>
      </c>
      <c r="O21" s="18" t="e">
        <f>G21/G$19</f>
        <v>#DIV/0!</v>
      </c>
      <c r="P21" s="88" t="e">
        <f>H21/H$19</f>
        <v>#DIV/0!</v>
      </c>
      <c r="Q21" s="42">
        <f>IF(I21&gt;0,I21/I$8,"")</f>
        <v>1.5025770091942522E-2</v>
      </c>
      <c r="R21" s="19">
        <f>J21/J$19</f>
        <v>2.7697068795089541E-2</v>
      </c>
      <c r="T21" s="7"/>
    </row>
    <row r="22" spans="1:28" ht="13.2" thickBot="1" x14ac:dyDescent="0.55000000000000004">
      <c r="A22" s="98"/>
      <c r="B22" s="34" t="s">
        <v>37</v>
      </c>
      <c r="C22" s="20">
        <f>SUMIF(Assignments!$A$6:$A$81,"=1",Assignments!$P$6:$P$81)</f>
        <v>0</v>
      </c>
      <c r="D22" s="21">
        <f>SUMIF(Assignments!$A$6:$A$81,"=2",Assignments!$P$6:$P$81)</f>
        <v>0</v>
      </c>
      <c r="E22" s="21">
        <f>SUMIF(Assignments!$A$6:$A$81,"=3",Assignments!$P$6:$P$81)</f>
        <v>0</v>
      </c>
      <c r="F22" s="21">
        <f>SUMIF(Assignments!$A$6:$A$81,"=4",Assignments!$P$6:$P$81)</f>
        <v>0</v>
      </c>
      <c r="G22" s="21">
        <f>SUMIF(Assignments!$A$6:$A$81,"=5",Assignments!$P$6:$P$81)</f>
        <v>0</v>
      </c>
      <c r="H22" s="85">
        <f>SUMIF(Assignments!$A$6:$A$81,"=6",Assignments!$P$6:$P$81)</f>
        <v>0</v>
      </c>
      <c r="I22" s="22">
        <f>J22-SUM(C22:H22)</f>
        <v>5070.0291579999994</v>
      </c>
      <c r="J22" s="52">
        <v>5070.0291579999994</v>
      </c>
      <c r="K22" s="23" t="e">
        <f>C22/C$19</f>
        <v>#DIV/0!</v>
      </c>
      <c r="L22" s="24" t="e">
        <f>D22/D$19</f>
        <v>#DIV/0!</v>
      </c>
      <c r="M22" s="24" t="e">
        <f>E22/E$19</f>
        <v>#DIV/0!</v>
      </c>
      <c r="N22" s="24" t="e">
        <f>F22/F$19</f>
        <v>#DIV/0!</v>
      </c>
      <c r="O22" s="24" t="e">
        <f>G22/G$19</f>
        <v>#DIV/0!</v>
      </c>
      <c r="P22" s="88" t="e">
        <f>H22/H$19</f>
        <v>#DIV/0!</v>
      </c>
      <c r="Q22" s="42">
        <f>IF(I22&gt;0,I22/I$8,"")</f>
        <v>4.3729012420003099E-2</v>
      </c>
      <c r="R22" s="25">
        <f>J22/J$19</f>
        <v>8.060588295488634E-2</v>
      </c>
      <c r="T22" s="7"/>
    </row>
    <row r="23" spans="1:28" x14ac:dyDescent="0.5">
      <c r="A23" s="96" t="s">
        <v>50</v>
      </c>
      <c r="B23" s="31" t="s">
        <v>35</v>
      </c>
      <c r="C23" s="8">
        <f>SUMIF(Assignments!$A$6:$A$81,"=1",Assignments!$Q$6:$Q$81)</f>
        <v>0</v>
      </c>
      <c r="D23" s="9">
        <f>SUMIF(Assignments!$A$6:$A$81,"=2",Assignments!$Q$6:$Q$81)</f>
        <v>0</v>
      </c>
      <c r="E23" s="9">
        <f>SUMIF(Assignments!$A$6:$A$81,"=3",Assignments!$Q$6:$Q$81)</f>
        <v>0</v>
      </c>
      <c r="F23" s="9">
        <f>SUMIF(Assignments!$A$6:$A$81,"=4",Assignments!$Q$6:$Q$81)</f>
        <v>0</v>
      </c>
      <c r="G23" s="9">
        <f>SUMIF(Assignments!$A$6:$A$81,"=5",Assignments!$Q$6:$Q$81)</f>
        <v>0</v>
      </c>
      <c r="H23" s="83">
        <f>SUMIF(Assignments!$A$6:$A$81,"=6",Assignments!$Q$6:$Q$81)</f>
        <v>0</v>
      </c>
      <c r="I23" s="10">
        <f>J23-SUM(C23:H23)</f>
        <v>43912.298876999979</v>
      </c>
      <c r="J23" s="55">
        <v>43912.298876999979</v>
      </c>
      <c r="K23" s="11"/>
      <c r="L23" s="12"/>
      <c r="M23" s="12"/>
      <c r="N23" s="12"/>
      <c r="O23" s="12"/>
      <c r="P23" s="86"/>
      <c r="Q23" s="43"/>
      <c r="R23" s="26"/>
      <c r="T23" s="7"/>
    </row>
    <row r="24" spans="1:28" x14ac:dyDescent="0.5">
      <c r="A24" s="97"/>
      <c r="B24" s="33" t="s">
        <v>36</v>
      </c>
      <c r="C24" s="14">
        <f>SUMIF(Assignments!$A$6:$A$81,"=1",Assignments!$R$6:$R$81)</f>
        <v>0</v>
      </c>
      <c r="D24" s="15">
        <f>SUMIF(Assignments!$A$6:$A$81,"=2",Assignments!$R$6:$R$81)</f>
        <v>0</v>
      </c>
      <c r="E24" s="15">
        <f>SUMIF(Assignments!$A$6:$A$81,"=3",Assignments!$R$6:$R$81)</f>
        <v>0</v>
      </c>
      <c r="F24" s="15">
        <f>SUMIF(Assignments!$A$6:$A$81,"=4",Assignments!$R$6:$R$81)</f>
        <v>0</v>
      </c>
      <c r="G24" s="15">
        <f>SUMIF(Assignments!$A$6:$A$81,"=5",Assignments!$R$6:$R$81)</f>
        <v>0</v>
      </c>
      <c r="H24" s="84">
        <f>SUMIF(Assignments!$A$6:$A$81,"=6",Assignments!$R$6:$R$81)</f>
        <v>0</v>
      </c>
      <c r="I24" s="16">
        <f>J24-SUM(C24:H24)</f>
        <v>9985.5508819999977</v>
      </c>
      <c r="J24" s="53">
        <v>9985.5508819999977</v>
      </c>
      <c r="K24" s="17" t="e">
        <f>C24/C$23</f>
        <v>#DIV/0!</v>
      </c>
      <c r="L24" s="18" t="e">
        <f>D24/D$23</f>
        <v>#DIV/0!</v>
      </c>
      <c r="M24" s="18" t="e">
        <f>E24/E$23</f>
        <v>#DIV/0!</v>
      </c>
      <c r="N24" s="18" t="e">
        <f>F24/F$23</f>
        <v>#DIV/0!</v>
      </c>
      <c r="O24" s="18" t="e">
        <f>G24/G$23</f>
        <v>#DIV/0!</v>
      </c>
      <c r="P24" s="88" t="e">
        <f>H24/H$23</f>
        <v>#DIV/0!</v>
      </c>
      <c r="Q24" s="42">
        <f>IF(I24&gt;0,I24/I$8,"")</f>
        <v>8.612539788859945E-2</v>
      </c>
      <c r="R24" s="19">
        <f>J24/J$23</f>
        <v>0.22739758877051519</v>
      </c>
      <c r="T24" s="7"/>
    </row>
    <row r="25" spans="1:28" x14ac:dyDescent="0.5">
      <c r="A25" s="97"/>
      <c r="B25" s="33" t="s">
        <v>19</v>
      </c>
      <c r="C25" s="14">
        <f>SUMIF(Assignments!$A$6:$A$81,"=1",Assignments!$S$6:$S$81)</f>
        <v>0</v>
      </c>
      <c r="D25" s="15">
        <f>SUMIF(Assignments!$A$6:$A$81,"=2",Assignments!$S$6:$S$81)</f>
        <v>0</v>
      </c>
      <c r="E25" s="15">
        <f>SUMIF(Assignments!$A$6:$A$81,"=3",Assignments!$S$6:$S$81)</f>
        <v>0</v>
      </c>
      <c r="F25" s="15">
        <f>SUMIF(Assignments!$A$6:$A$81,"=4",Assignments!$S$6:$S$81)</f>
        <v>0</v>
      </c>
      <c r="G25" s="15">
        <f>SUMIF(Assignments!$A$6:$A$81,"=5",Assignments!$S$6:$S$81)</f>
        <v>0</v>
      </c>
      <c r="H25" s="84">
        <f>SUMIF(Assignments!$A$6:$A$81,"=6",Assignments!$S$6:$S$81)</f>
        <v>0</v>
      </c>
      <c r="I25" s="16">
        <f>J25-SUM(C25:H25)</f>
        <v>1189.1276989999999</v>
      </c>
      <c r="J25" s="53">
        <v>1189.1276989999999</v>
      </c>
      <c r="K25" s="17" t="e">
        <f>C25/C$23</f>
        <v>#DIV/0!</v>
      </c>
      <c r="L25" s="18" t="e">
        <f>D25/D$23</f>
        <v>#DIV/0!</v>
      </c>
      <c r="M25" s="18" t="e">
        <f>E25/E$23</f>
        <v>#DIV/0!</v>
      </c>
      <c r="N25" s="18" t="e">
        <f>F25/F$23</f>
        <v>#DIV/0!</v>
      </c>
      <c r="O25" s="18" t="e">
        <f>G25/G$23</f>
        <v>#DIV/0!</v>
      </c>
      <c r="P25" s="88" t="e">
        <f>H25/H$23</f>
        <v>#DIV/0!</v>
      </c>
      <c r="Q25" s="42">
        <f>IF(I25&gt;0,I25/I$8,"")</f>
        <v>1.025622896793224E-2</v>
      </c>
      <c r="R25" s="19">
        <f>J25/J$23</f>
        <v>2.7079604789783197E-2</v>
      </c>
      <c r="T25" s="7"/>
    </row>
    <row r="26" spans="1:28" ht="13.2" thickBot="1" x14ac:dyDescent="0.55000000000000004">
      <c r="A26" s="98"/>
      <c r="B26" s="34" t="s">
        <v>37</v>
      </c>
      <c r="C26" s="20">
        <f>SUMIF(Assignments!$A$6:$A$81,"=1",Assignments!$T$6:$T$81)</f>
        <v>0</v>
      </c>
      <c r="D26" s="21">
        <f>SUMIF(Assignments!$A$6:$A$81,"=2",Assignments!$T$6:$T$81)</f>
        <v>0</v>
      </c>
      <c r="E26" s="21">
        <f>SUMIF(Assignments!$A$6:$A$81,"=3",Assignments!$T$6:$T$81)</f>
        <v>0</v>
      </c>
      <c r="F26" s="21">
        <f>SUMIF(Assignments!$A$6:$A$81,"=4",Assignments!$T$6:$T$81)</f>
        <v>0</v>
      </c>
      <c r="G26" s="21">
        <f>SUMIF(Assignments!$A$6:$A$81,"=5",Assignments!$T$6:$T$81)</f>
        <v>0</v>
      </c>
      <c r="H26" s="85">
        <f>SUMIF(Assignments!$A$6:$A$81,"=6",Assignments!$T$6:$T$81)</f>
        <v>0</v>
      </c>
      <c r="I26" s="22">
        <f>J26-SUM(C26:H26)</f>
        <v>3440.9113109999998</v>
      </c>
      <c r="J26" s="54">
        <v>3440.9113109999998</v>
      </c>
      <c r="K26" s="23" t="e">
        <f>C26/C$23</f>
        <v>#DIV/0!</v>
      </c>
      <c r="L26" s="24" t="e">
        <f>D26/D$23</f>
        <v>#DIV/0!</v>
      </c>
      <c r="M26" s="24" t="e">
        <f>E26/E$23</f>
        <v>#DIV/0!</v>
      </c>
      <c r="N26" s="24" t="e">
        <f>F26/F$23</f>
        <v>#DIV/0!</v>
      </c>
      <c r="O26" s="24" t="e">
        <f>G26/G$23</f>
        <v>#DIV/0!</v>
      </c>
      <c r="P26" s="89" t="e">
        <f>H26/H$23</f>
        <v>#DIV/0!</v>
      </c>
      <c r="Q26" s="35">
        <f>IF(I26&gt;0,I26/I$8,"")</f>
        <v>2.9677867476841868E-2</v>
      </c>
      <c r="R26" s="25">
        <f>J26/J$23</f>
        <v>7.8358714961339726E-2</v>
      </c>
      <c r="T26" s="7"/>
    </row>
    <row r="27" spans="1:28" ht="15.6" x14ac:dyDescent="0.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8" ht="15.6" x14ac:dyDescent="0.6">
      <c r="A28" s="1" t="s">
        <v>42</v>
      </c>
    </row>
    <row r="29" spans="1:28" x14ac:dyDescent="0.5">
      <c r="A29" s="95" t="s">
        <v>46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</row>
    <row r="30" spans="1:28" x14ac:dyDescent="0.5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</row>
    <row r="31" spans="1:28" x14ac:dyDescent="0.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</row>
    <row r="32" spans="1:28" x14ac:dyDescent="0.5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</row>
    <row r="33" spans="1:28" x14ac:dyDescent="0.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</row>
    <row r="34" spans="1:28" x14ac:dyDescent="0.5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</row>
  </sheetData>
  <sheetProtection sheet="1" selectLockedCells="1"/>
  <protectedRanges>
    <protectedRange sqref="A3:B3 K6 C6:J6 M6:R6" name="Range1"/>
  </protectedRanges>
  <mergeCells count="8">
    <mergeCell ref="A3:K4"/>
    <mergeCell ref="A29:AB34"/>
    <mergeCell ref="A19:A22"/>
    <mergeCell ref="A23:A26"/>
    <mergeCell ref="A14:A18"/>
    <mergeCell ref="A8:A13"/>
    <mergeCell ref="C6:J6"/>
    <mergeCell ref="K6:R6"/>
  </mergeCells>
  <phoneticPr fontId="2" type="noConversion"/>
  <conditionalFormatting sqref="R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Assignments</vt:lpstr>
      <vt:lpstr>6-district balance</vt:lpstr>
      <vt:lpstr>Pop_Units</vt:lpstr>
      <vt:lpstr>Assignments!Print_Area</vt:lpstr>
      <vt:lpstr>Assignments!Print_Titles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Douglas Johnson</cp:lastModifiedBy>
  <cp:lastPrinted>2017-04-20T07:56:20Z</cp:lastPrinted>
  <dcterms:created xsi:type="dcterms:W3CDTF">2009-06-26T00:03:19Z</dcterms:created>
  <dcterms:modified xsi:type="dcterms:W3CDTF">2018-11-07T04:59:46Z</dcterms:modified>
</cp:coreProperties>
</file>